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N4nG0QJTIEgQ92rzbMHnqD4CHPgzHGWD/LUNpqnbmLmkJ2ZcCRpTRXaoUmBVIS/yD/jPCRW77HRQGf5xgYI6fw==" workbookSaltValue="zj9XwuGoRYLB03KIJGKTpw==" workbookSpinCount="100000" lockStructure="1"/>
  <bookViews>
    <workbookView xWindow="0" yWindow="0" windowWidth="25440" windowHeight="11460" tabRatio="754"/>
  </bookViews>
  <sheets>
    <sheet name="Berechnung" sheetId="1" r:id="rId1"/>
    <sheet name="Kollektorwirkungsgrad" sheetId="10" r:id="rId2"/>
    <sheet name="flächenbzg Globalstrahlung kWh" sheetId="2" r:id="rId3"/>
    <sheet name="Lagefaktor 200m" sheetId="4" r:id="rId4"/>
    <sheet name="Lagefaktor 500m" sheetId="5" r:id="rId5"/>
    <sheet name="Lagefaktor 1000m" sheetId="6" r:id="rId6"/>
    <sheet name="Lagefaktor 1500m" sheetId="7" r:id="rId7"/>
    <sheet name="Lagefaktor 2000m" sheetId="8" r:id="rId8"/>
    <sheet name="flächebzg Globalstrahlung Wh" sheetId="3" r:id="rId9"/>
  </sheets>
  <definedNames>
    <definedName name="Standorte">'flächenbzg Globalstrahlung kWh'!#REF!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I33" i="1"/>
  <c r="I22" i="1"/>
  <c r="M24" i="1" l="1"/>
  <c r="M25" i="1"/>
  <c r="M26" i="1"/>
  <c r="M27" i="1"/>
  <c r="M28" i="1"/>
  <c r="M29" i="1"/>
  <c r="M30" i="1"/>
  <c r="M31" i="1"/>
  <c r="M32" i="1"/>
  <c r="M33" i="1"/>
  <c r="M22" i="1"/>
  <c r="M23" i="1"/>
  <c r="C33" i="1" l="1"/>
  <c r="D33" i="1"/>
  <c r="D32" i="1"/>
  <c r="D31" i="1"/>
  <c r="D30" i="1"/>
  <c r="D29" i="1"/>
  <c r="D28" i="1"/>
  <c r="D27" i="1"/>
  <c r="D26" i="1"/>
  <c r="F33" i="1" l="1"/>
  <c r="C26" i="1"/>
  <c r="F26" i="1" s="1"/>
  <c r="C23" i="1"/>
  <c r="C31" i="1"/>
  <c r="F31" i="1" s="1"/>
  <c r="C24" i="1"/>
  <c r="C28" i="1"/>
  <c r="F28" i="1" s="1"/>
  <c r="C32" i="1"/>
  <c r="F32" i="1" s="1"/>
  <c r="C22" i="1"/>
  <c r="C30" i="1"/>
  <c r="F30" i="1" s="1"/>
  <c r="C27" i="1"/>
  <c r="F27" i="1" s="1"/>
  <c r="C25" i="1"/>
  <c r="C29" i="1"/>
  <c r="F29" i="1" s="1"/>
  <c r="D25" i="1"/>
  <c r="D24" i="1"/>
  <c r="D23" i="1"/>
  <c r="D22" i="1"/>
  <c r="F25" i="1" l="1"/>
  <c r="F23" i="1"/>
  <c r="H23" i="1" s="1"/>
  <c r="F22" i="1"/>
  <c r="H22" i="1" s="1"/>
  <c r="F24" i="1"/>
  <c r="H24" i="1" s="1"/>
  <c r="N23" i="1"/>
  <c r="N24" i="1"/>
  <c r="N25" i="1"/>
  <c r="N26" i="1"/>
  <c r="N27" i="1"/>
  <c r="N28" i="1"/>
  <c r="N29" i="1"/>
  <c r="N30" i="1"/>
  <c r="N31" i="1"/>
  <c r="N32" i="1"/>
  <c r="N33" i="1"/>
  <c r="N22" i="1"/>
  <c r="H25" i="1"/>
  <c r="H26" i="1"/>
  <c r="H27" i="1"/>
  <c r="H28" i="1"/>
  <c r="H29" i="1"/>
  <c r="H30" i="1"/>
  <c r="H31" i="1"/>
  <c r="H32" i="1"/>
  <c r="H33" i="1"/>
  <c r="C34" i="1"/>
  <c r="J32" i="1" l="1"/>
  <c r="K32" i="1" s="1"/>
  <c r="L32" i="1" s="1"/>
  <c r="J28" i="1"/>
  <c r="K28" i="1" s="1"/>
  <c r="L28" i="1" s="1"/>
  <c r="J24" i="1"/>
  <c r="K24" i="1" s="1"/>
  <c r="L24" i="1" s="1"/>
  <c r="J31" i="1"/>
  <c r="K31" i="1" s="1"/>
  <c r="L31" i="1" s="1"/>
  <c r="J27" i="1"/>
  <c r="K27" i="1" s="1"/>
  <c r="L27" i="1" s="1"/>
  <c r="J22" i="1"/>
  <c r="K22" i="1" s="1"/>
  <c r="L22" i="1" s="1"/>
  <c r="J30" i="1"/>
  <c r="K30" i="1" s="1"/>
  <c r="L30" i="1" s="1"/>
  <c r="J26" i="1"/>
  <c r="K26" i="1" s="1"/>
  <c r="L26" i="1" s="1"/>
  <c r="J23" i="1"/>
  <c r="K23" i="1" s="1"/>
  <c r="L23" i="1" s="1"/>
  <c r="J33" i="1"/>
  <c r="K33" i="1" s="1"/>
  <c r="L33" i="1" s="1"/>
  <c r="J29" i="1"/>
  <c r="K29" i="1" s="1"/>
  <c r="L29" i="1" s="1"/>
  <c r="J25" i="1"/>
  <c r="K25" i="1" s="1"/>
  <c r="L25" i="1" s="1"/>
  <c r="O25" i="1" l="1"/>
  <c r="Q25" i="1"/>
  <c r="Q26" i="1"/>
  <c r="O26" i="1"/>
  <c r="Q31" i="1"/>
  <c r="O31" i="1"/>
  <c r="O29" i="1"/>
  <c r="Q29" i="1"/>
  <c r="O30" i="1"/>
  <c r="Q30" i="1"/>
  <c r="O24" i="1"/>
  <c r="Q24" i="1"/>
  <c r="O33" i="1"/>
  <c r="Q33" i="1"/>
  <c r="O22" i="1"/>
  <c r="Q22" i="1"/>
  <c r="O28" i="1"/>
  <c r="Q28" i="1"/>
  <c r="Q23" i="1"/>
  <c r="O23" i="1"/>
  <c r="Q27" i="1"/>
  <c r="O27" i="1"/>
  <c r="Q32" i="1"/>
  <c r="O32" i="1"/>
  <c r="Q34" i="1" l="1"/>
</calcChain>
</file>

<file path=xl/comments1.xml><?xml version="1.0" encoding="utf-8"?>
<comments xmlns="http://schemas.openxmlformats.org/spreadsheetml/2006/main">
  <authors>
    <author>asdeh</author>
    <author>Alois Resch</author>
  </authors>
  <commentList>
    <comment ref="C20" authorId="0">
      <text>
        <r>
          <rPr>
            <sz val="9"/>
            <color indexed="81"/>
            <rFont val="Segoe UI"/>
            <family val="2"/>
          </rPr>
          <t>mittlere flächenbezogene Globalstrahlungssumme in kWh/m² und Monat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ÖNORM H7701-2;  Tabelle 1 bis 10
</t>
        </r>
      </text>
    </comment>
    <comment ref="D20" authorId="0">
      <text>
        <r>
          <rPr>
            <sz val="9"/>
            <color indexed="81"/>
            <rFont val="Segoe UI"/>
            <family val="2"/>
          </rPr>
          <t>Lagefaktor R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ÖNORM H7701-2
Tabelle 36 bis 56</t>
        </r>
      </text>
    </comment>
    <comment ref="E20" authorId="0">
      <text>
        <r>
          <rPr>
            <sz val="9"/>
            <color indexed="81"/>
            <rFont val="Segoe UI"/>
            <family val="2"/>
          </rPr>
          <t>Besonnungsfaktor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Wenn die Horizontüberhöhung im Bereich des Sonnenweg-Diagramms (siehe ÖNORM H 7701-1, Bild 1) größer als 12° ist, muss der Besonnungsfaktor H berücksichtigt werden. Dazu wird der natürliche Horizont in das Sonnenweg-Diagramm eingetragen. Die hiezu notwendigen Horizontpunkte können mit Hilfe eines Horizontoskopes oder eines Theodoliten ermittelt werden. Aus den Tagesbögen des Sonnenweg-Diagramms ist die Zeitdauer der Abschattung durch die Horizontüberhöhung innerhalb jedes Stundenintervalls auf 0,5 h genau abzulesen und damit der Besonnungsfaktor H unter Verwendung der monatlichen Stundensummen der flächenbezogenen Globalstrahlung (ÖNORM H 7701-2; Kap.5) zu errechnen. Für den Fall, dass die Sonne hinter die Horizontüberhöhung wandert, wird für diese vereinfachte Berechnung angenommen, dass die Globalstrahlung den Wert 0 annimmt.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1">
      <text>
        <r>
          <rPr>
            <sz val="9"/>
            <color indexed="81"/>
            <rFont val="Tahoma"/>
            <family val="2"/>
          </rPr>
          <t>mittlere flächenbezogene Globalstrahlungssumme auf die Kollektor-Eintrittsfläche</t>
        </r>
      </text>
    </comment>
    <comment ref="I20" authorId="0">
      <text>
        <r>
          <rPr>
            <sz val="9"/>
            <color indexed="81"/>
            <rFont val="Segoe UI"/>
            <family val="2"/>
          </rPr>
          <t>mittlerer monatlicher Kollektorwirkungsgrad
aus ÖNORM M7701 Tabelle A1</t>
        </r>
      </text>
    </comment>
    <comment ref="J20" authorId="1">
      <text>
        <r>
          <rPr>
            <sz val="9"/>
            <color indexed="81"/>
            <rFont val="Tahoma"/>
            <family val="2"/>
          </rPr>
          <t>Bruttowärmeertrag pro Tag</t>
        </r>
      </text>
    </comment>
    <comment ref="K20" authorId="0">
      <text>
        <r>
          <rPr>
            <sz val="9"/>
            <color indexed="81"/>
            <rFont val="Segoe UI"/>
            <family val="2"/>
          </rPr>
          <t>durchschnittlicher Nettowärmeertrag pro Tag</t>
        </r>
      </text>
    </comment>
    <comment ref="L20" authorId="1">
      <text>
        <r>
          <rPr>
            <sz val="9"/>
            <color indexed="81"/>
            <rFont val="Tahoma"/>
            <family val="2"/>
          </rPr>
          <t>Nettowärmeertrag im Monat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Segoe UI"/>
            <family val="2"/>
          </rPr>
          <t>durchschnittlicher Nettowärmebedarf pro Tag</t>
        </r>
      </text>
    </comment>
    <comment ref="N20" authorId="0">
      <text>
        <r>
          <rPr>
            <sz val="9"/>
            <color indexed="81"/>
            <rFont val="Segoe UI"/>
            <family val="2"/>
          </rPr>
          <t>durchschnittlicher Nettowärmebedarf pro Monat</t>
        </r>
      </text>
    </comment>
    <comment ref="O20" authorId="0">
      <text>
        <r>
          <rPr>
            <sz val="9"/>
            <color indexed="81"/>
            <rFont val="Segoe UI"/>
            <family val="2"/>
          </rPr>
          <t xml:space="preserve">  … rechnerisch notwendige Kollektor-Eintrittsfläche für 100 % monatlichen SD, angegeben in m2
</t>
        </r>
      </text>
    </comment>
  </commentList>
</comments>
</file>

<file path=xl/sharedStrings.xml><?xml version="1.0" encoding="utf-8"?>
<sst xmlns="http://schemas.openxmlformats.org/spreadsheetml/2006/main" count="1820" uniqueCount="498">
  <si>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</si>
  <si>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</si>
  <si>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</si>
  <si>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</si>
  <si>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</si>
  <si>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</si>
  <si>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</si>
  <si>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</si>
  <si>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</si>
  <si>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</si>
  <si>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</si>
  <si>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</si>
  <si>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</si>
  <si>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Jahreswert:</t>
  </si>
  <si>
    <t>R</t>
  </si>
  <si>
    <t>kWh/m²</t>
  </si>
  <si>
    <t>kWh/(m².d)</t>
  </si>
  <si>
    <t>m²</t>
  </si>
  <si>
    <t>H</t>
  </si>
  <si>
    <t>kWh/(d)</t>
  </si>
  <si>
    <t>d</t>
  </si>
  <si>
    <t>Tage des Monats</t>
  </si>
  <si>
    <t>[-]</t>
  </si>
  <si>
    <t>-</t>
  </si>
  <si>
    <t>kWh</t>
  </si>
  <si>
    <t>Standort</t>
  </si>
  <si>
    <r>
      <t>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</t>
    </r>
  </si>
  <si>
    <t>Horizont</t>
  </si>
  <si>
    <t>natürlich</t>
  </si>
  <si>
    <t>Kollektortyp</t>
  </si>
  <si>
    <r>
      <rPr>
        <sz val="10"/>
        <color theme="1"/>
        <rFont val="Calibri"/>
        <family val="2"/>
      </rPr>
      <t>η</t>
    </r>
    <r>
      <rPr>
        <vertAlign val="subscript"/>
        <sz val="10"/>
        <color theme="1"/>
        <rFont val="Arial"/>
        <family val="2"/>
      </rPr>
      <t>Km</t>
    </r>
    <r>
      <rPr>
        <sz val="10"/>
        <color theme="1"/>
        <rFont val="Arial"/>
        <family val="2"/>
      </rPr>
      <t xml:space="preserve"> </t>
    </r>
  </si>
  <si>
    <t>Seehöhe</t>
  </si>
  <si>
    <r>
      <t>q</t>
    </r>
    <r>
      <rPr>
        <vertAlign val="subscript"/>
        <sz val="10"/>
        <color theme="1"/>
        <rFont val="Arial"/>
        <family val="2"/>
      </rPr>
      <t>G</t>
    </r>
  </si>
  <si>
    <r>
      <t>q</t>
    </r>
    <r>
      <rPr>
        <vertAlign val="subscript"/>
        <sz val="10"/>
        <color theme="1"/>
        <rFont val="Arial"/>
        <family val="2"/>
      </rPr>
      <t>k,d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=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q</t>
    </r>
    <r>
      <rPr>
        <vertAlign val="subscript"/>
        <sz val="10"/>
        <color theme="1"/>
        <rFont val="Arial"/>
        <family val="2"/>
      </rPr>
      <t>k</t>
    </r>
    <r>
      <rPr>
        <sz val="10"/>
        <color theme="1"/>
        <rFont val="Arial"/>
        <family val="2"/>
      </rPr>
      <t xml:space="preserve"> / Tage des Monats</t>
    </r>
  </si>
  <si>
    <r>
      <t>q</t>
    </r>
    <r>
      <rPr>
        <vertAlign val="subscript"/>
        <sz val="10"/>
        <color theme="1"/>
        <rFont val="Arial"/>
        <family val="2"/>
      </rPr>
      <t>br,d</t>
    </r>
    <r>
      <rPr>
        <sz val="10"/>
        <color theme="1"/>
        <rFont val="Arial"/>
        <family val="2"/>
      </rPr>
      <t>=q</t>
    </r>
    <r>
      <rPr>
        <vertAlign val="subscript"/>
        <sz val="10"/>
        <color theme="1"/>
        <rFont val="Arial"/>
        <family val="2"/>
      </rPr>
      <t>k,d</t>
    </r>
    <r>
      <rPr>
        <sz val="10"/>
        <color theme="1"/>
        <rFont val="Arial"/>
        <family val="2"/>
      </rPr>
      <t>*</t>
    </r>
    <r>
      <rPr>
        <sz val="10"/>
        <color theme="1"/>
        <rFont val="Calibri"/>
        <family val="2"/>
      </rPr>
      <t>η</t>
    </r>
    <r>
      <rPr>
        <vertAlign val="subscript"/>
        <sz val="10"/>
        <color theme="1"/>
        <rFont val="Arial"/>
        <family val="2"/>
      </rPr>
      <t>Km</t>
    </r>
    <r>
      <rPr>
        <sz val="10"/>
        <color theme="1"/>
        <rFont val="Arial"/>
        <family val="2"/>
      </rPr>
      <t xml:space="preserve"> </t>
    </r>
  </si>
  <si>
    <r>
      <t>q</t>
    </r>
    <r>
      <rPr>
        <vertAlign val="subscript"/>
        <sz val="10"/>
        <color theme="1"/>
        <rFont val="Arial"/>
        <family val="2"/>
      </rPr>
      <t>net,d</t>
    </r>
    <r>
      <rPr>
        <sz val="10"/>
        <color theme="1"/>
        <rFont val="Arial"/>
        <family val="2"/>
      </rPr>
      <t>=q</t>
    </r>
    <r>
      <rPr>
        <vertAlign val="subscript"/>
        <sz val="10"/>
        <color theme="1"/>
        <rFont val="Arial"/>
        <family val="2"/>
      </rPr>
      <t>br,d</t>
    </r>
    <r>
      <rPr>
        <sz val="10"/>
        <color theme="1"/>
        <rFont val="Arial"/>
        <family val="2"/>
      </rPr>
      <t>*0,66</t>
    </r>
  </si>
  <si>
    <r>
      <t>q</t>
    </r>
    <r>
      <rPr>
        <vertAlign val="subscript"/>
        <sz val="10"/>
        <color theme="1"/>
        <rFont val="Arial"/>
        <family val="2"/>
      </rPr>
      <t>net</t>
    </r>
  </si>
  <si>
    <r>
      <t>q</t>
    </r>
    <r>
      <rPr>
        <vertAlign val="subscript"/>
        <sz val="10"/>
        <color theme="1"/>
        <rFont val="Arial"/>
        <family val="2"/>
      </rPr>
      <t>w,d</t>
    </r>
    <r>
      <rPr>
        <sz val="9"/>
        <color theme="1"/>
        <rFont val="Calibri"/>
        <family val="2"/>
        <scheme val="minor"/>
      </rPr>
      <t/>
    </r>
  </si>
  <si>
    <r>
      <t>q</t>
    </r>
    <r>
      <rPr>
        <vertAlign val="subscript"/>
        <sz val="10"/>
        <color theme="1"/>
        <rFont val="Arial"/>
        <family val="2"/>
      </rPr>
      <t>w</t>
    </r>
    <r>
      <rPr>
        <sz val="9"/>
        <color theme="1"/>
        <rFont val="Calibri"/>
        <family val="2"/>
        <scheme val="minor"/>
      </rPr>
      <t/>
    </r>
  </si>
  <si>
    <r>
      <rPr>
        <i/>
        <sz val="10"/>
        <color theme="1"/>
        <rFont val="Arial"/>
        <family val="2"/>
      </rPr>
      <t>A</t>
    </r>
    <r>
      <rPr>
        <vertAlign val="subscript"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= q</t>
    </r>
    <r>
      <rPr>
        <vertAlign val="subscript"/>
        <sz val="10"/>
        <color theme="1"/>
        <rFont val="Arial"/>
        <family val="2"/>
      </rPr>
      <t>w</t>
    </r>
    <r>
      <rPr>
        <sz val="10"/>
        <color theme="1"/>
        <rFont val="Arial"/>
        <family val="2"/>
      </rPr>
      <t xml:space="preserve"> / q</t>
    </r>
    <r>
      <rPr>
        <vertAlign val="subscript"/>
        <sz val="10"/>
        <color theme="1"/>
        <rFont val="Arial"/>
        <family val="2"/>
      </rPr>
      <t>net</t>
    </r>
  </si>
  <si>
    <r>
      <t>SD</t>
    </r>
    <r>
      <rPr>
        <sz val="10"/>
        <color theme="1"/>
        <rFont val="Arial"/>
        <family val="2"/>
      </rPr>
      <t>=q</t>
    </r>
    <r>
      <rPr>
        <vertAlign val="subscript"/>
        <sz val="10"/>
        <color theme="1"/>
        <rFont val="Arial"/>
        <family val="2"/>
      </rPr>
      <t>net</t>
    </r>
    <r>
      <rPr>
        <sz val="10"/>
        <color theme="1"/>
        <rFont val="Arial"/>
        <family val="2"/>
      </rPr>
      <t>*A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/ q</t>
    </r>
    <r>
      <rPr>
        <vertAlign val="subscript"/>
        <sz val="10"/>
        <color theme="1"/>
        <rFont val="Arial"/>
        <family val="2"/>
      </rPr>
      <t>w</t>
    </r>
  </si>
  <si>
    <t>203 m</t>
  </si>
  <si>
    <t>Solarer Deckungsanteil (Jahresmittelwert):</t>
  </si>
  <si>
    <t>Vorarlberg</t>
  </si>
  <si>
    <t>Ort</t>
  </si>
  <si>
    <t>Jän.</t>
  </si>
  <si>
    <t>Feb.</t>
  </si>
  <si>
    <t>Apr.</t>
  </si>
  <si>
    <t>Aug.</t>
  </si>
  <si>
    <t>Sept.</t>
  </si>
  <si>
    <t>Okt.</t>
  </si>
  <si>
    <t>Nov.</t>
  </si>
  <si>
    <t>Dez.</t>
  </si>
  <si>
    <t>Jahr</t>
  </si>
  <si>
    <t>1 148 m</t>
  </si>
  <si>
    <t>Feldkirch</t>
  </si>
  <si>
    <t>537 m</t>
  </si>
  <si>
    <t>Fussach</t>
  </si>
  <si>
    <t>400 m</t>
  </si>
  <si>
    <t>1 475 m</t>
  </si>
  <si>
    <t>1 829 m</t>
  </si>
  <si>
    <t>1 972 m</t>
  </si>
  <si>
    <t>1 385 m</t>
  </si>
  <si>
    <t>899 m</t>
  </si>
  <si>
    <t>Tirol</t>
  </si>
  <si>
    <t>900 m</t>
  </si>
  <si>
    <t>1 380 m</t>
  </si>
  <si>
    <t>2 260 m</t>
  </si>
  <si>
    <t>1 655 m</t>
  </si>
  <si>
    <t>1 817 m</t>
  </si>
  <si>
    <t>1 002 m</t>
  </si>
  <si>
    <t>830 m</t>
  </si>
  <si>
    <t>Innsbruck</t>
  </si>
  <si>
    <t>582 m</t>
  </si>
  <si>
    <t>530 m</t>
  </si>
  <si>
    <t>498 m</t>
  </si>
  <si>
    <t>783 m</t>
  </si>
  <si>
    <t>1 360 m</t>
  </si>
  <si>
    <t>Obergurgl</t>
  </si>
  <si>
    <t>1 950 m</t>
  </si>
  <si>
    <t>Patscherkofel</t>
  </si>
  <si>
    <t>2 047 m</t>
  </si>
  <si>
    <t>933 m</t>
  </si>
  <si>
    <t>1 410 m</t>
  </si>
  <si>
    <t>1 333 m</t>
  </si>
  <si>
    <t>870 m</t>
  </si>
  <si>
    <t>Rinn</t>
  </si>
  <si>
    <t>1 050 m</t>
  </si>
  <si>
    <t>1 036 m</t>
  </si>
  <si>
    <t>1 904 m</t>
  </si>
  <si>
    <t>834 m</t>
  </si>
  <si>
    <t>585 m</t>
  </si>
  <si>
    <t>Salzburg</t>
  </si>
  <si>
    <t>710 m</t>
  </si>
  <si>
    <t>860 m</t>
  </si>
  <si>
    <t>1 120 m</t>
  </si>
  <si>
    <t>525 m</t>
  </si>
  <si>
    <t>1 962 m</t>
  </si>
  <si>
    <t>950 m</t>
  </si>
  <si>
    <t>434 m</t>
  </si>
  <si>
    <t>1 096 m</t>
  </si>
  <si>
    <t>766 m</t>
  </si>
  <si>
    <t>1 964 m</t>
  </si>
  <si>
    <t>3 106 m</t>
  </si>
  <si>
    <t>1 386 m</t>
  </si>
  <si>
    <t>898 m</t>
  </si>
  <si>
    <t>754 m</t>
  </si>
  <si>
    <t>Oberösterreich</t>
  </si>
  <si>
    <t>442 m</t>
  </si>
  <si>
    <t>500 m</t>
  </si>
  <si>
    <t>490 m</t>
  </si>
  <si>
    <t>260 m</t>
  </si>
  <si>
    <t>1 590 m</t>
  </si>
  <si>
    <t>560 m</t>
  </si>
  <si>
    <t>Gmunden</t>
  </si>
  <si>
    <t>425 m</t>
  </si>
  <si>
    <t>Gmundnerberg</t>
  </si>
  <si>
    <t>840 m</t>
  </si>
  <si>
    <t>376 m</t>
  </si>
  <si>
    <t>301 m</t>
  </si>
  <si>
    <t>894 m</t>
  </si>
  <si>
    <t>390 m</t>
  </si>
  <si>
    <t>Krippenstein</t>
  </si>
  <si>
    <t>2 064 m</t>
  </si>
  <si>
    <t>466 m</t>
  </si>
  <si>
    <t>488 m</t>
  </si>
  <si>
    <t>595 m</t>
  </si>
  <si>
    <t>350 m</t>
  </si>
  <si>
    <t>380 m</t>
  </si>
  <si>
    <t>546 m</t>
  </si>
  <si>
    <t>309 m</t>
  </si>
  <si>
    <t>324 m</t>
  </si>
  <si>
    <t>410 m</t>
  </si>
  <si>
    <t>469 m</t>
  </si>
  <si>
    <t>670 m</t>
  </si>
  <si>
    <t>650 m</t>
  </si>
  <si>
    <t>Niederösterreich</t>
  </si>
  <si>
    <t>304 m</t>
  </si>
  <si>
    <t>880 m</t>
  </si>
  <si>
    <t>147 m</t>
  </si>
  <si>
    <t>450 m</t>
  </si>
  <si>
    <t>780 m</t>
  </si>
  <si>
    <t>153 m</t>
  </si>
  <si>
    <t>232 m</t>
  </si>
  <si>
    <t>155 m</t>
  </si>
  <si>
    <t>415 m</t>
  </si>
  <si>
    <t>167 m</t>
  </si>
  <si>
    <t>223 m</t>
  </si>
  <si>
    <t>210 m</t>
  </si>
  <si>
    <t>377 m</t>
  </si>
  <si>
    <t>555 m</t>
  </si>
  <si>
    <t>615 m</t>
  </si>
  <si>
    <t>189 m</t>
  </si>
  <si>
    <t>Mönichkirchen</t>
  </si>
  <si>
    <t>955 m</t>
  </si>
  <si>
    <t>Obersiebenbrunn</t>
  </si>
  <si>
    <t>150 m</t>
  </si>
  <si>
    <t>Petzenkirchen</t>
  </si>
  <si>
    <t>252 m</t>
  </si>
  <si>
    <t>208 m</t>
  </si>
  <si>
    <t>263 m</t>
  </si>
  <si>
    <t>1 546 m</t>
  </si>
  <si>
    <t>483 m</t>
  </si>
  <si>
    <t>243 m</t>
  </si>
  <si>
    <t>199 m</t>
  </si>
  <si>
    <t>985 m</t>
  </si>
  <si>
    <t>741 m</t>
  </si>
  <si>
    <t>262 m</t>
  </si>
  <si>
    <t>275 m</t>
  </si>
  <si>
    <t>550 m</t>
  </si>
  <si>
    <t>240 m</t>
  </si>
  <si>
    <t>513 m</t>
  </si>
  <si>
    <t>Wien</t>
  </si>
  <si>
    <t>382 m</t>
  </si>
  <si>
    <t>Hohe Warte</t>
  </si>
  <si>
    <t>229 m</t>
  </si>
  <si>
    <t>Burgenland</t>
  </si>
  <si>
    <t>118 m</t>
  </si>
  <si>
    <t>196 m</t>
  </si>
  <si>
    <t>421 m</t>
  </si>
  <si>
    <t>140 m</t>
  </si>
  <si>
    <t>360 m</t>
  </si>
  <si>
    <t>Steiermark</t>
  </si>
  <si>
    <t>641 m</t>
  </si>
  <si>
    <t>300 m</t>
  </si>
  <si>
    <t>803 m</t>
  </si>
  <si>
    <t>480 m</t>
  </si>
  <si>
    <t>429 m</t>
  </si>
  <si>
    <t>340 m</t>
  </si>
  <si>
    <t>369 m</t>
  </si>
  <si>
    <t>452 m</t>
  </si>
  <si>
    <t>524 m</t>
  </si>
  <si>
    <t>853 m</t>
  </si>
  <si>
    <t>842 m</t>
  </si>
  <si>
    <t>930 m</t>
  </si>
  <si>
    <t>714 m</t>
  </si>
  <si>
    <t>1 170 m</t>
  </si>
  <si>
    <t>926 m</t>
  </si>
  <si>
    <t>1 432 m</t>
  </si>
  <si>
    <t>720 m</t>
  </si>
  <si>
    <t>1 305 m</t>
  </si>
  <si>
    <t>750 m</t>
  </si>
  <si>
    <t>646 m</t>
  </si>
  <si>
    <t>669 m</t>
  </si>
  <si>
    <t>Kärnten</t>
  </si>
  <si>
    <t>835 m</t>
  </si>
  <si>
    <t>620 m</t>
  </si>
  <si>
    <t>1 159 m</t>
  </si>
  <si>
    <t>470 m</t>
  </si>
  <si>
    <t>1 415 m</t>
  </si>
  <si>
    <t>561 m</t>
  </si>
  <si>
    <t>735 m</t>
  </si>
  <si>
    <t>1 500 m</t>
  </si>
  <si>
    <t>Klagenfurt</t>
  </si>
  <si>
    <t>448 m</t>
  </si>
  <si>
    <t>891 m</t>
  </si>
  <si>
    <t>580 m</t>
  </si>
  <si>
    <t>1 185 m</t>
  </si>
  <si>
    <t>2 044 m</t>
  </si>
  <si>
    <t>685 m</t>
  </si>
  <si>
    <t>2 250 m</t>
  </si>
  <si>
    <t>1 160 m</t>
  </si>
  <si>
    <t>1 472 m</t>
  </si>
  <si>
    <t>946 m</t>
  </si>
  <si>
    <t>460 m</t>
  </si>
  <si>
    <t>492 m</t>
  </si>
  <si>
    <t>2 140 m</t>
  </si>
  <si>
    <t>817 m</t>
  </si>
  <si>
    <t>440 m</t>
  </si>
  <si>
    <t>666 m</t>
  </si>
  <si>
    <r>
      <t>Mittlere monatliche Stundensummen der flächenbezogenen Globalstrahlung in Wh/m</t>
    </r>
    <r>
      <rPr>
        <b/>
        <vertAlign val="superscript"/>
        <sz val="11"/>
        <color theme="1"/>
        <rFont val="Arial"/>
        <family val="2"/>
      </rPr>
      <t>2</t>
    </r>
  </si>
  <si>
    <t>Stunde des Tages zwischen den vollen Stunden</t>
  </si>
  <si>
    <t>bis</t>
  </si>
  <si>
    <t>10 bis 11</t>
  </si>
  <si>
    <t>11 bis 12</t>
  </si>
  <si>
    <t>12 bis 13</t>
  </si>
  <si>
    <t>13 bis 14</t>
  </si>
  <si>
    <t>14 bis 15</t>
  </si>
  <si>
    <t>15 bis 16</t>
  </si>
  <si>
    <t>16 bis 17</t>
  </si>
  <si>
    <t>17 bis 18</t>
  </si>
  <si>
    <t>18 bis 19</t>
  </si>
  <si>
    <t>19 bis 20</t>
  </si>
  <si>
    <t>Jan.</t>
  </si>
  <si>
    <t>Z</t>
  </si>
  <si>
    <t>537m</t>
  </si>
  <si>
    <t>400m</t>
  </si>
  <si>
    <t>582m</t>
  </si>
  <si>
    <t>1950m</t>
  </si>
  <si>
    <t>2047m</t>
  </si>
  <si>
    <t>326'</t>
  </si>
  <si>
    <t>900m</t>
  </si>
  <si>
    <t>434m</t>
  </si>
  <si>
    <t>Aschach</t>
  </si>
  <si>
    <t>Feuerkogl</t>
  </si>
  <si>
    <t>1590m</t>
  </si>
  <si>
    <t>425m</t>
  </si>
  <si>
    <t>32-</t>
  </si>
  <si>
    <t>840m</t>
  </si>
  <si>
    <t>2064m</t>
  </si>
  <si>
    <t>Steyr</t>
  </si>
  <si>
    <t>309m</t>
  </si>
  <si>
    <t>Dürnstein</t>
  </si>
  <si>
    <t>207m</t>
  </si>
  <si>
    <t>Lunz</t>
  </si>
  <si>
    <t>615m</t>
  </si>
  <si>
    <t>955m</t>
  </si>
  <si>
    <t>150m</t>
  </si>
  <si>
    <t>252m</t>
  </si>
  <si>
    <t>Ybbs</t>
  </si>
  <si>
    <t>231m</t>
  </si>
  <si>
    <t>203m</t>
  </si>
  <si>
    <t>Illmitz</t>
  </si>
  <si>
    <t>117m</t>
  </si>
  <si>
    <t>446'</t>
  </si>
  <si>
    <t>Neusiedl/See</t>
  </si>
  <si>
    <t>140m</t>
  </si>
  <si>
    <t>Podersdorf</t>
  </si>
  <si>
    <t>559'</t>
  </si>
  <si>
    <t>355'</t>
  </si>
  <si>
    <t>Graz</t>
  </si>
  <si>
    <t>340m</t>
  </si>
  <si>
    <t>448m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</si>
  <si>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Arial"/>
        <family val="2"/>
      </rPr>
      <t xml:space="preserve">Lagefaktor </t>
    </r>
    <r>
      <rPr>
        <i/>
        <sz val="11"/>
        <color theme="1"/>
        <rFont val="Times New Roman"/>
        <family val="1"/>
      </rPr>
      <t>R</t>
    </r>
    <r>
      <rPr>
        <b/>
        <sz val="11"/>
        <color theme="1"/>
        <rFont val="Arial"/>
        <family val="2"/>
      </rPr>
      <t xml:space="preserve"> für Österreich auf 200 m Seehöhe</t>
    </r>
  </si>
  <si>
    <t>Kollektorverdrehung 0° aus der Südrichtung</t>
  </si>
  <si>
    <t>Neigungswinkel Alpha in Grad</t>
  </si>
  <si>
    <t>Kollektorverdrehung 15° aus der Südrichtung</t>
  </si>
  <si>
    <t>Kollektorverdrehung 30° aus der Südrichtung</t>
  </si>
  <si>
    <t>Kollektorverdrehung 45° aus der Südrichtung</t>
  </si>
  <si>
    <t>Kollektorverdrehung 60° aus der Südrichtung</t>
  </si>
  <si>
    <t>Kollektorverdrehung 75° aus der Südrichtung</t>
  </si>
  <si>
    <t>Kollektorverdrehung 90° aus der Südrichtung</t>
  </si>
  <si>
    <r>
      <rPr>
        <b/>
        <sz val="7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Lagefaktor </t>
    </r>
    <r>
      <rPr>
        <i/>
        <sz val="11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 für Österreich auf 1000 m Seehöhe</t>
    </r>
  </si>
  <si>
    <r>
      <rPr>
        <b/>
        <sz val="7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Lagefaktor </t>
    </r>
    <r>
      <rPr>
        <i/>
        <sz val="11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 für Österreich auf 500 m Seehöhe</t>
    </r>
  </si>
  <si>
    <r>
      <t xml:space="preserve">Mittlere Monats- und Jahressummen der flächenbezogenen Globalstrahlung </t>
    </r>
    <r>
      <rPr>
        <i/>
        <sz val="12"/>
        <color theme="1"/>
        <rFont val="Arial"/>
        <family val="2"/>
      </rPr>
      <t>q</t>
    </r>
    <r>
      <rPr>
        <vertAlign val="subscript"/>
        <sz val="11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 (in kWh/m</t>
    </r>
    <r>
      <rPr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 auf die horizontale Ebene, berechnet aus den Mittelwerten der registrierten Sonnenscheindauer</t>
    </r>
  </si>
  <si>
    <r>
      <rPr>
        <b/>
        <sz val="7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Lagefaktor </t>
    </r>
    <r>
      <rPr>
        <i/>
        <sz val="11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 für Österreich auf 1500 m Seehöhe</t>
    </r>
  </si>
  <si>
    <r>
      <rPr>
        <b/>
        <sz val="7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Lagefaktor </t>
    </r>
    <r>
      <rPr>
        <i/>
        <sz val="11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 für Österreich auf 2000 m Seehöhe</t>
    </r>
  </si>
  <si>
    <t>N. s. Flachkollektor</t>
  </si>
  <si>
    <t>Selekt. Flachkollektor</t>
  </si>
  <si>
    <t>Evak. Röhrenkollektor</t>
  </si>
  <si>
    <t>Bödele (Vlbg)</t>
  </si>
  <si>
    <t>Feldkirch (Vlbg)</t>
  </si>
  <si>
    <t>Fussach (Vlbg)</t>
  </si>
  <si>
    <t>Gargellen (Vlbg)</t>
  </si>
  <si>
    <t>Kops (Vlbg)</t>
  </si>
  <si>
    <t>Lünersee (Vlbg)</t>
  </si>
  <si>
    <t>Muttersberg (Vlbg)</t>
  </si>
  <si>
    <t>Viktorsberg (Vlbg)</t>
  </si>
  <si>
    <t>Faggen (T)</t>
  </si>
  <si>
    <t>Feichten (T)</t>
  </si>
  <si>
    <t>Hafelekar (T)</t>
  </si>
  <si>
    <t>Hahnenkamm (T)</t>
  </si>
  <si>
    <t>Hochserfaus (T)</t>
  </si>
  <si>
    <t>Hochzirl (T)</t>
  </si>
  <si>
    <t>Hofgastein (Sbg)</t>
  </si>
  <si>
    <t>Imst (T)</t>
  </si>
  <si>
    <t>Innsbruck (T)</t>
  </si>
  <si>
    <t>Jenbach (T)</t>
  </si>
  <si>
    <t>Kirchbichl (T)</t>
  </si>
  <si>
    <t>Kitzbühel (T)</t>
  </si>
  <si>
    <t>Nauders (T)</t>
  </si>
  <si>
    <t>Obergurgl (T)</t>
  </si>
  <si>
    <t>Patscherkofel (T)</t>
  </si>
  <si>
    <t>Pertisau (T)</t>
  </si>
  <si>
    <t>Piosmes (T)</t>
  </si>
  <si>
    <t>Prantach (T)</t>
  </si>
  <si>
    <t>Prutz (T)</t>
  </si>
  <si>
    <t>Rinn (T)</t>
  </si>
  <si>
    <t>Stanz (T)</t>
  </si>
  <si>
    <t>Umhausen (T)</t>
  </si>
  <si>
    <t>Vent (T)</t>
  </si>
  <si>
    <t>Vils (T)</t>
  </si>
  <si>
    <t>Zell am Ziller (T)</t>
  </si>
  <si>
    <t>Abtenau (Sbg)</t>
  </si>
  <si>
    <t>Mariapfarr (Sbg)</t>
  </si>
  <si>
    <t>Mattsee (Sbg)</t>
  </si>
  <si>
    <t>Mooserboden (Sbg)</t>
  </si>
  <si>
    <t>Rauris (Sbg)</t>
  </si>
  <si>
    <t>Salzburg (Sbg)</t>
  </si>
  <si>
    <t>St. Michael (Sbg)</t>
  </si>
  <si>
    <t>St. Veit-Grafenhof (Sbg)</t>
  </si>
  <si>
    <t>Sonnblick (Sbg)</t>
  </si>
  <si>
    <t>Schmittenhöhe (Sbg)</t>
  </si>
  <si>
    <t>Sonnenalm bei Zell/See (Sbg)</t>
  </si>
  <si>
    <t>Wagrain (Sbg)</t>
  </si>
  <si>
    <t>Zell am See (Sbg)</t>
  </si>
  <si>
    <t>Allerheiligen (OÖ)</t>
  </si>
  <si>
    <t>Aspach (OÖ)</t>
  </si>
  <si>
    <t>Bad Goisern (OÖ)</t>
  </si>
  <si>
    <t>Bad Ischl (OÖ)</t>
  </si>
  <si>
    <t>Enns (OÖ)</t>
  </si>
  <si>
    <t>Feuerkogel (OÖ)</t>
  </si>
  <si>
    <t>Freistadt (OÖ)</t>
  </si>
  <si>
    <t>Gallspach (OÖ)</t>
  </si>
  <si>
    <t>Gmunden (OÖ)</t>
  </si>
  <si>
    <t>Gmundnerberg (OÖ)</t>
  </si>
  <si>
    <t>Goisern (OÖ)</t>
  </si>
  <si>
    <t>Großraming (OÖ)</t>
  </si>
  <si>
    <t>Hallstatt (OÖ)</t>
  </si>
  <si>
    <t>Hörsching (OÖ)</t>
  </si>
  <si>
    <t>Kirchschlag (OÖ)</t>
  </si>
  <si>
    <t>Kremsmünster (OÖ)</t>
  </si>
  <si>
    <t>Krippenstein (OÖ)</t>
  </si>
  <si>
    <t>Lenzing (OÖ)</t>
  </si>
  <si>
    <t>Mondsee (OÖ)</t>
  </si>
  <si>
    <t>Pabneukirchen (OÖ)</t>
  </si>
  <si>
    <t>Reichersberg (OÖ)</t>
  </si>
  <si>
    <t>Reichraming (OÖ)</t>
  </si>
  <si>
    <t>Schlägl (OÖ)</t>
  </si>
  <si>
    <t>Steyr-Stadtgut (OÖ)</t>
  </si>
  <si>
    <t>Wels (OÖ)</t>
  </si>
  <si>
    <t>Weyer (OÖ)</t>
  </si>
  <si>
    <t>Weyregg (OÖ)</t>
  </si>
  <si>
    <t>Windischgarsten (OÖ)</t>
  </si>
  <si>
    <t>Wolfsegg (OÖ)</t>
  </si>
  <si>
    <t>Amstetten (NÖ)</t>
  </si>
  <si>
    <t>Annaberg (NÖ)</t>
  </si>
  <si>
    <t>Baden (NÖ)</t>
  </si>
  <si>
    <t>Breitenstein (NÖ)</t>
  </si>
  <si>
    <t>Fuchsenbigl (NÖ)</t>
  </si>
  <si>
    <t>Gaming (NÖ)</t>
  </si>
  <si>
    <t>Grimmenstein (NÖ)</t>
  </si>
  <si>
    <t>Groß Enzersdorf (NÖ)</t>
  </si>
  <si>
    <t>Gumpoldskirchen (NÖ)</t>
  </si>
  <si>
    <t>Hohenau (NÖ)</t>
  </si>
  <si>
    <t>Horn (NÖ)</t>
  </si>
  <si>
    <t>Kirchschlag (NÖ)</t>
  </si>
  <si>
    <t>Korneuburg (NÖ)</t>
  </si>
  <si>
    <t>Krems (NÖ)</t>
  </si>
  <si>
    <t>Langenlois (NÖ)</t>
  </si>
  <si>
    <t>Lilienfeld (NÖ)</t>
  </si>
  <si>
    <t>Litschau (NÖ)</t>
  </si>
  <si>
    <t>Lunz am See (NÖ)</t>
  </si>
  <si>
    <t>Matzen (NÖ)</t>
  </si>
  <si>
    <t>Mönichkirchen (NÖ)</t>
  </si>
  <si>
    <t>Obersiebenbrunn (NÖ)</t>
  </si>
  <si>
    <t>Petzenkirchen (NÖ)</t>
  </si>
  <si>
    <t>Poysdorf (NÖ)</t>
  </si>
  <si>
    <t>Rax (NÖ)</t>
  </si>
  <si>
    <t>Reichenau (NÖ)</t>
  </si>
  <si>
    <t>Retz (NÖ)</t>
  </si>
  <si>
    <t>St. Pölten (NÖ)</t>
  </si>
  <si>
    <t>Schleinbach (NÖ)</t>
  </si>
  <si>
    <t>Schönfeld/W. (NÖ)</t>
  </si>
  <si>
    <t>Strengberg (NÖ)</t>
  </si>
  <si>
    <t>Stift Zwettl (NÖ)</t>
  </si>
  <si>
    <t>Vöslau (NÖ)</t>
  </si>
  <si>
    <t>Weinzierl (NÖ)</t>
  </si>
  <si>
    <t>Wienerwald Sanatorium (NÖ)</t>
  </si>
  <si>
    <t>Wr. Neustadt (NÖ)</t>
  </si>
  <si>
    <t>Zinsenhof (NÖ)</t>
  </si>
  <si>
    <t>Bellevue (W)</t>
  </si>
  <si>
    <t>Mariabrunn (W)</t>
  </si>
  <si>
    <t>Wilhelmshöhe (W)</t>
  </si>
  <si>
    <t>Schönbrunn (W)</t>
  </si>
  <si>
    <t>Andau (Bgl)</t>
  </si>
  <si>
    <t>Eisenstadt (Bgl)</t>
  </si>
  <si>
    <t>Glashütten (Bgl)</t>
  </si>
  <si>
    <t>Neusiedl (Bgl)</t>
  </si>
  <si>
    <t>Bad Tatzmannsdorf (Bgl)</t>
  </si>
  <si>
    <t>Admont-Moorwiesen (Stmk)</t>
  </si>
  <si>
    <t>Aflenz (Stmk)</t>
  </si>
  <si>
    <t>Bad Gleichenberg (Stmk)</t>
  </si>
  <si>
    <t>Bad Mitterndorf (Stmk)</t>
  </si>
  <si>
    <t>Bruck an der Mur (Stmk)</t>
  </si>
  <si>
    <t>Graz - St. Peter (Stmk)</t>
  </si>
  <si>
    <t>Graz - Thalerhof (Stmk)</t>
  </si>
  <si>
    <t>Graz - Universität (Stmk)</t>
  </si>
  <si>
    <t>Irdning -Gumpenstein (Stmk)</t>
  </si>
  <si>
    <t>Kirchberg (Stmk)</t>
  </si>
  <si>
    <t>Klöch (Stmk)</t>
  </si>
  <si>
    <t>Leoben (Stmk)</t>
  </si>
  <si>
    <t>Leutschach (Stmk)</t>
  </si>
  <si>
    <t>Mariazell (Stmk)</t>
  </si>
  <si>
    <t>Neumarkt (Stmk)</t>
  </si>
  <si>
    <t>Oberwölz (Stmk)</t>
  </si>
  <si>
    <t>Oberzeiring (Stmk)</t>
  </si>
  <si>
    <t>Radegund (Stmk)</t>
  </si>
  <si>
    <t>Ramsau (Stmk)</t>
  </si>
  <si>
    <t>Rechberg (Stmk)</t>
  </si>
  <si>
    <t>Schöckl (Stmk)</t>
  </si>
  <si>
    <t>Semriach (Stmk)</t>
  </si>
  <si>
    <t>Semmering (NÖ)</t>
  </si>
  <si>
    <t>Silberberg (Stmk)</t>
  </si>
  <si>
    <t>Stolzalpe (Stmk)</t>
  </si>
  <si>
    <t>Teufenbach (Stmk)</t>
  </si>
  <si>
    <t>Zeltweg (Stmk)</t>
  </si>
  <si>
    <t>Wörschach (Stmk)</t>
  </si>
  <si>
    <t>Arriach (Ktn)</t>
  </si>
  <si>
    <t>Dellach i. Dr. (Ktn)</t>
  </si>
  <si>
    <t>Diex (Ktn)</t>
  </si>
  <si>
    <t>Ferlach (Ktn)</t>
  </si>
  <si>
    <t>Flattnitz (Ktn)</t>
  </si>
  <si>
    <t>Förolach (Ktn)</t>
  </si>
  <si>
    <t>Fresach (Ktn)</t>
  </si>
  <si>
    <t>Hohe Warte (W)</t>
  </si>
  <si>
    <t>Kanzelhöhe (Ktn)</t>
  </si>
  <si>
    <t>Klagenfurt (Ktn)</t>
  </si>
  <si>
    <t>Laas (Ktn)</t>
  </si>
  <si>
    <t>Litzlhof (Ktn)</t>
  </si>
  <si>
    <t>Lienz (OstT)</t>
  </si>
  <si>
    <t>Mallnitz (Ktn)</t>
  </si>
  <si>
    <t>Millstatt (Ktn)</t>
  </si>
  <si>
    <t>Obervellach (Ktn)</t>
  </si>
  <si>
    <t>Obir (Ktn)</t>
  </si>
  <si>
    <t>Radenthein (Ktn)</t>
  </si>
  <si>
    <t>Reißeckhütte (Ktn)</t>
  </si>
  <si>
    <t>St. Lorenzen i. L. (Ktn)</t>
  </si>
  <si>
    <t>St. Lorenzen ob E.R. (Ktn)</t>
  </si>
  <si>
    <t>Techendorf (Ktn)</t>
  </si>
  <si>
    <t>Velden /See (Ktn)</t>
  </si>
  <si>
    <t>Villacher Alpe (Ktn)</t>
  </si>
  <si>
    <t>Villach-Seebach (Ktn)</t>
  </si>
  <si>
    <t>Weißbriach (Ktn)</t>
  </si>
  <si>
    <t>Wolfsberg (Ktn)</t>
  </si>
  <si>
    <t>St. Jakob i. Defr. (OstT)</t>
  </si>
  <si>
    <t>Selektiv beschichteter Flachkollektor</t>
  </si>
  <si>
    <t>Kollektorwirkungsgrad ηKm, angegeben in %</t>
  </si>
  <si>
    <r>
      <t>h</t>
    </r>
    <r>
      <rPr>
        <vertAlign val="subscript"/>
        <sz val="11"/>
        <color theme="1"/>
        <rFont val="Arial"/>
        <family val="2"/>
      </rPr>
      <t>0</t>
    </r>
  </si>
  <si>
    <r>
      <t>a</t>
    </r>
    <r>
      <rPr>
        <vertAlign val="subscript"/>
        <sz val="11"/>
        <color theme="1"/>
        <rFont val="Arial"/>
        <family val="2"/>
      </rPr>
      <t>1</t>
    </r>
  </si>
  <si>
    <r>
      <t>a</t>
    </r>
    <r>
      <rPr>
        <vertAlign val="subscript"/>
        <sz val="11"/>
        <color theme="1"/>
        <rFont val="Arial"/>
        <family val="2"/>
      </rPr>
      <t>2</t>
    </r>
  </si>
  <si>
    <t>Kollektorkennwerte bezogen auf Bruttofläche</t>
  </si>
  <si>
    <t>Evakuierter Röhrenkollektor</t>
  </si>
  <si>
    <t>spezifisches Speichervolumen [ l/m²]</t>
  </si>
  <si>
    <t>Kollektor-Bruttofläche [m²]</t>
  </si>
  <si>
    <t>a Der Wert ergibt sich aus drei Kollektoren mit je 2,57 m² Kollektorbruttofläche bzw. 2,2 m² Aperturfläche.                                                                                                                                                             b Der Wert ergibt sich aus zwei Kollektoren mit je 2,57 m² Kollektorbruttofläche bzw. 2,23 m² Aperturfläche.
c Werte aus der Kollektorprüfung gemäß ÖNORM EN ISO 9806 auf Basis derer die nachfolgenden Kollektorwirkungsgrade für die beschriebene Anlagenzusammenstellung ermittelt wurden. 0,hem, α1, α2 sind in ÖNORM EN ISO 9806 erklärt.</t>
  </si>
  <si>
    <t>Wert ist selbst einzutragen</t>
  </si>
  <si>
    <t>Wert aus Liste auswählen</t>
  </si>
  <si>
    <t>Wert wird berechnet</t>
  </si>
  <si>
    <t>durchschnittliche jährliche Kaltwassertemperatur in °C</t>
  </si>
  <si>
    <t>WW-Verbrauch in Liter pro Tag bei 45°C</t>
  </si>
  <si>
    <t>…</t>
  </si>
  <si>
    <t>Kollektorverdrehung aus Süden</t>
  </si>
  <si>
    <r>
      <t xml:space="preserve">Neigungswinkel </t>
    </r>
    <r>
      <rPr>
        <sz val="10"/>
        <color theme="1"/>
        <rFont val="Symbol"/>
        <family val="1"/>
        <charset val="2"/>
      </rPr>
      <t xml:space="preserve">a </t>
    </r>
  </si>
  <si>
    <t xml:space="preserve">Berechnung der solaren Deckung einer solarthermischen Anlage zur Warmwasserbereitung nach ÖNORM H7701   </t>
  </si>
  <si>
    <t>(Stand 01.2019)       erstellt durch: FHOÖ F&amp;E GmbH - Forschungsgruppe ASiC</t>
  </si>
  <si>
    <r>
      <rPr>
        <b/>
        <sz val="12"/>
        <color rgb="FFC00000"/>
        <rFont val="Arial"/>
        <family val="2"/>
      </rPr>
      <t>Anwendung des Excel - Programms nur mit aktueller ÖNORM H 7701</t>
    </r>
    <r>
      <rPr>
        <b/>
        <i/>
        <sz val="12"/>
        <color rgb="FFC00000"/>
        <rFont val="Arial"/>
        <family val="2"/>
      </rPr>
      <t xml:space="preserve"> (erhältlich im Web Shop des "Austrian Standards International" unter www.shop.austrian-standards.at)</t>
    </r>
  </si>
  <si>
    <r>
      <t>q</t>
    </r>
    <r>
      <rPr>
        <vertAlign val="subscript"/>
        <sz val="10"/>
        <color theme="1"/>
        <rFont val="Arial"/>
        <family val="2"/>
      </rPr>
      <t>k</t>
    </r>
    <r>
      <rPr>
        <sz val="10"/>
        <color theme="1"/>
        <rFont val="Arial"/>
        <family val="2"/>
      </rPr>
      <t xml:space="preserve"> = q</t>
    </r>
    <r>
      <rPr>
        <vertAlign val="subscript"/>
        <sz val="10"/>
        <color theme="1"/>
        <rFont val="Arial"/>
        <family val="2"/>
      </rPr>
      <t>G</t>
    </r>
    <r>
      <rPr>
        <sz val="10"/>
        <color theme="1"/>
        <rFont val="Arial"/>
        <family val="2"/>
      </rPr>
      <t xml:space="preserve"> * R * H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</si>
</sst>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\ &quot;m&quot;"/>
    <numFmt numFmtId="167" formatCode="0&quot;°&quot;"/>
  </numFmts>
  <fonts count="3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indexed="81"/>
      <name val="Tahoma"/>
      <family val="2"/>
    </font>
    <font>
      <sz val="10"/>
      <color theme="1"/>
      <name val="Symbol"/>
      <family val="1"/>
      <charset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Times New Roman"/>
      <family val="1"/>
    </font>
    <font>
      <b/>
      <sz val="11"/>
      <color rgb="FFFF0000"/>
      <name val="Arial"/>
      <family val="2"/>
    </font>
    <font>
      <b/>
      <sz val="7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Times New Roman"/>
      <family val="1"/>
    </font>
    <font>
      <i/>
      <sz val="10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i/>
      <sz val="12"/>
      <color rgb="FFC00000"/>
      <name val="Arial"/>
      <family val="2"/>
    </font>
    <font>
      <b/>
      <sz val="12"/>
      <color rgb="FFC00000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0" xfId="0" applyFont="1"/>
    <xf numFmtId="0" fontId="20" fillId="0" borderId="0" xfId="0" applyFont="1" applyFill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5" fillId="0" borderId="0" xfId="0" applyFont="1"/>
    <xf numFmtId="0" fontId="21" fillId="0" borderId="11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0" xfId="0" applyFont="1"/>
    <xf numFmtId="0" fontId="20" fillId="0" borderId="29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/>
    <xf numFmtId="4" fontId="20" fillId="0" borderId="13" xfId="0" applyNumberFormat="1" applyFont="1" applyBorder="1" applyAlignment="1">
      <alignment horizontal="right" vertical="center" wrapText="1"/>
    </xf>
    <xf numFmtId="4" fontId="20" fillId="0" borderId="26" xfId="0" applyNumberFormat="1" applyFont="1" applyBorder="1" applyAlignment="1">
      <alignment horizontal="right" vertical="center" wrapText="1"/>
    </xf>
    <xf numFmtId="4" fontId="5" fillId="0" borderId="0" xfId="0" applyNumberFormat="1" applyFont="1"/>
    <xf numFmtId="0" fontId="32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vertical="center"/>
    </xf>
    <xf numFmtId="164" fontId="7" fillId="2" borderId="18" xfId="0" applyNumberFormat="1" applyFont="1" applyFill="1" applyBorder="1" applyAlignment="1" applyProtection="1">
      <alignment horizontal="center" vertical="center"/>
    </xf>
    <xf numFmtId="1" fontId="7" fillId="2" borderId="18" xfId="0" applyNumberFormat="1" applyFont="1" applyFill="1" applyBorder="1" applyAlignment="1" applyProtection="1">
      <alignment horizontal="center" vertical="center"/>
    </xf>
    <xf numFmtId="2" fontId="7" fillId="2" borderId="18" xfId="0" applyNumberFormat="1" applyFont="1" applyFill="1" applyBorder="1" applyAlignment="1" applyProtection="1">
      <alignment horizontal="center" vertical="center"/>
    </xf>
    <xf numFmtId="165" fontId="7" fillId="2" borderId="18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/>
    </xf>
    <xf numFmtId="2" fontId="7" fillId="2" borderId="19" xfId="0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1" fontId="7" fillId="2" borderId="1" xfId="0" applyNumberFormat="1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1" fontId="7" fillId="2" borderId="7" xfId="0" applyNumberFormat="1" applyFont="1" applyFill="1" applyBorder="1" applyAlignment="1" applyProtection="1">
      <alignment horizontal="center" vertical="center"/>
    </xf>
    <xf numFmtId="2" fontId="7" fillId="2" borderId="7" xfId="0" applyNumberFormat="1" applyFont="1" applyFill="1" applyBorder="1" applyAlignment="1" applyProtection="1">
      <alignment horizontal="center" vertical="center"/>
    </xf>
    <xf numFmtId="165" fontId="7" fillId="2" borderId="7" xfId="0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1" fillId="0" borderId="22" xfId="0" applyFont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164" fontId="7" fillId="2" borderId="58" xfId="0" applyNumberFormat="1" applyFont="1" applyFill="1" applyBorder="1" applyAlignment="1" applyProtection="1">
      <alignment horizontal="center" vertical="center"/>
    </xf>
    <xf numFmtId="2" fontId="7" fillId="2" borderId="59" xfId="0" applyNumberFormat="1" applyFont="1" applyFill="1" applyBorder="1" applyAlignment="1" applyProtection="1">
      <alignment horizontal="center" vertical="center"/>
    </xf>
    <xf numFmtId="164" fontId="7" fillId="4" borderId="18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3" borderId="63" xfId="0" applyFont="1" applyFill="1" applyBorder="1" applyAlignment="1" applyProtection="1">
      <alignment vertical="center"/>
      <protection locked="0"/>
    </xf>
    <xf numFmtId="0" fontId="5" fillId="5" borderId="63" xfId="0" applyFont="1" applyFill="1" applyBorder="1" applyAlignment="1" applyProtection="1">
      <alignment vertical="center"/>
    </xf>
    <xf numFmtId="0" fontId="5" fillId="4" borderId="63" xfId="0" applyFont="1" applyFill="1" applyBorder="1" applyAlignment="1" applyProtection="1">
      <alignment vertical="center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165" fontId="7" fillId="2" borderId="58" xfId="0" applyNumberFormat="1" applyFont="1" applyFill="1" applyBorder="1" applyAlignment="1" applyProtection="1">
      <alignment horizontal="center" vertical="center"/>
    </xf>
    <xf numFmtId="2" fontId="7" fillId="2" borderId="58" xfId="0" applyNumberFormat="1" applyFont="1" applyFill="1" applyBorder="1" applyAlignment="1" applyProtection="1">
      <alignment horizontal="center" vertical="center"/>
    </xf>
    <xf numFmtId="0" fontId="7" fillId="2" borderId="61" xfId="0" applyFont="1" applyFill="1" applyBorder="1" applyAlignment="1" applyProtection="1">
      <alignment horizontal="left" vertical="center"/>
    </xf>
    <xf numFmtId="0" fontId="7" fillId="2" borderId="62" xfId="0" applyFont="1" applyFill="1" applyBorder="1" applyAlignment="1" applyProtection="1">
      <alignment horizontal="left" vertical="center"/>
    </xf>
    <xf numFmtId="0" fontId="36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5" borderId="60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60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left" vertical="center"/>
      <protection locked="0"/>
    </xf>
    <xf numFmtId="166" fontId="7" fillId="5" borderId="1" xfId="0" applyNumberFormat="1" applyFont="1" applyFill="1" applyBorder="1" applyAlignment="1" applyProtection="1">
      <alignment horizontal="left" vertical="center"/>
      <protection locked="0"/>
    </xf>
    <xf numFmtId="166" fontId="7" fillId="5" borderId="60" xfId="0" applyNumberFormat="1" applyFont="1" applyFill="1" applyBorder="1" applyAlignment="1" applyProtection="1">
      <alignment horizontal="left" vertical="center"/>
      <protection locked="0"/>
    </xf>
    <xf numFmtId="167" fontId="7" fillId="3" borderId="1" xfId="0" applyNumberFormat="1" applyFont="1" applyFill="1" applyBorder="1" applyAlignment="1" applyProtection="1">
      <alignment horizontal="left" vertical="center"/>
      <protection locked="0"/>
    </xf>
    <xf numFmtId="167" fontId="7" fillId="3" borderId="60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0" fillId="0" borderId="4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" fontId="20" fillId="0" borderId="48" xfId="0" applyNumberFormat="1" applyFont="1" applyBorder="1" applyAlignment="1">
      <alignment horizontal="center" vertical="center" wrapText="1"/>
    </xf>
    <xf numFmtId="1" fontId="20" fillId="0" borderId="41" xfId="0" applyNumberFormat="1" applyFont="1" applyBorder="1" applyAlignment="1">
      <alignment horizontal="center" vertical="center" wrapText="1"/>
    </xf>
    <xf numFmtId="1" fontId="20" fillId="0" borderId="40" xfId="0" applyNumberFormat="1" applyFont="1" applyBorder="1" applyAlignment="1">
      <alignment horizontal="center" vertical="center" wrapText="1"/>
    </xf>
    <xf numFmtId="1" fontId="20" fillId="0" borderId="55" xfId="0" applyNumberFormat="1" applyFont="1" applyBorder="1" applyAlignment="1">
      <alignment horizontal="center" vertical="center" wrapText="1"/>
    </xf>
    <xf numFmtId="1" fontId="20" fillId="0" borderId="53" xfId="0" applyNumberFormat="1" applyFont="1" applyBorder="1" applyAlignment="1">
      <alignment horizontal="center" vertical="center" wrapText="1"/>
    </xf>
    <xf numFmtId="1" fontId="20" fillId="0" borderId="56" xfId="0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wrapText="1"/>
    </xf>
    <xf numFmtId="0" fontId="33" fillId="0" borderId="15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57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2" fontId="20" fillId="0" borderId="48" xfId="0" applyNumberFormat="1" applyFont="1" applyBorder="1" applyAlignment="1">
      <alignment horizontal="center" vertical="center" wrapText="1"/>
    </xf>
    <xf numFmtId="2" fontId="20" fillId="0" borderId="41" xfId="0" applyNumberFormat="1" applyFont="1" applyBorder="1" applyAlignment="1">
      <alignment horizontal="center" vertical="center" wrapText="1"/>
    </xf>
    <xf numFmtId="2" fontId="20" fillId="0" borderId="43" xfId="0" applyNumberFormat="1" applyFont="1" applyBorder="1" applyAlignment="1">
      <alignment horizontal="center" vertical="center" wrapText="1"/>
    </xf>
    <xf numFmtId="2" fontId="20" fillId="0" borderId="40" xfId="0" applyNumberFormat="1" applyFont="1" applyBorder="1" applyAlignment="1">
      <alignment horizontal="center" vertical="center" wrapText="1"/>
    </xf>
    <xf numFmtId="1" fontId="20" fillId="0" borderId="51" xfId="0" applyNumberFormat="1" applyFont="1" applyFill="1" applyBorder="1" applyAlignment="1">
      <alignment horizontal="center" vertical="center" wrapText="1"/>
    </xf>
    <xf numFmtId="1" fontId="20" fillId="0" borderId="49" xfId="0" applyNumberFormat="1" applyFont="1" applyFill="1" applyBorder="1" applyAlignment="1">
      <alignment horizontal="center" vertical="center" wrapText="1"/>
    </xf>
    <xf numFmtId="1" fontId="20" fillId="0" borderId="50" xfId="0" applyNumberFormat="1" applyFont="1" applyFill="1" applyBorder="1" applyAlignment="1">
      <alignment horizontal="center" vertical="center" wrapText="1"/>
    </xf>
    <xf numFmtId="1" fontId="20" fillId="0" borderId="51" xfId="0" applyNumberFormat="1" applyFont="1" applyBorder="1" applyAlignment="1">
      <alignment horizontal="center" vertical="center" wrapText="1"/>
    </xf>
    <xf numFmtId="1" fontId="20" fillId="0" borderId="49" xfId="0" applyNumberFormat="1" applyFont="1" applyBorder="1" applyAlignment="1">
      <alignment horizontal="center" vertical="center" wrapText="1"/>
    </xf>
    <xf numFmtId="1" fontId="20" fillId="0" borderId="52" xfId="0" applyNumberFormat="1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584638</xdr:colOff>
      <xdr:row>2</xdr:row>
      <xdr:rowOff>216776</xdr:rowOff>
    </xdr:from>
    <xdr:to>
      <xdr:col>14</xdr:col>
      <xdr:colOff>486104</xdr:colOff>
      <xdr:row>24</xdr:row>
      <xdr:rowOff>48985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73" t="40515" r="64885" b="5694"/>
        <a:stretch/>
      </xdr:blipFill>
      <xdr:spPr>
        <a:xfrm>
          <a:off x="5471948" y="985345"/>
          <a:ext cx="5235466" cy="4377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tabSelected="1" view="pageLayout" zoomScaleNormal="100" workbookViewId="0">
      <selection activeCell="D12" sqref="D12:G12"/>
    </sheetView>
  </sheetViews>
  <sheetFormatPr baseColWidth="10" defaultColWidth="0.85546875" defaultRowHeight="14.25" x14ac:dyDescent="0.25"/>
  <cols>
    <col min="1" max="1" width="4.5703125" style="37" customWidth="1"/>
    <col min="2" max="2" width="13" style="37" customWidth="1"/>
    <col min="3" max="3" width="19.85546875" style="37" customWidth="1"/>
    <col min="4" max="4" width="6.140625" style="37" customWidth="1"/>
    <col min="5" max="5" width="5.28515625" style="37" customWidth="1"/>
    <col min="6" max="6" width="14.85546875" style="37" customWidth="1"/>
    <col min="7" max="7" width="15.42578125" style="37" bestFit="1" customWidth="1"/>
    <col min="8" max="8" width="22.85546875" style="37" customWidth="1"/>
    <col min="9" max="9" width="6.7109375" style="37" customWidth="1"/>
    <col min="10" max="10" width="14.5703125" style="37" customWidth="1"/>
    <col min="11" max="11" width="16.5703125" style="37" customWidth="1"/>
    <col min="12" max="14" width="7.42578125" style="37" customWidth="1"/>
    <col min="15" max="15" width="11.28515625" style="37" customWidth="1"/>
    <col min="16" max="16" width="3.7109375" style="37" bestFit="1" customWidth="1"/>
    <col min="17" max="17" width="14" style="37" customWidth="1"/>
    <col min="18" max="16384" width="0.85546875" style="37"/>
  </cols>
  <sheetData>
    <row r="1" spans="1:18" ht="33" customHeight="1" x14ac:dyDescent="0.25">
      <c r="A1" s="89" t="s">
        <v>494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33" customHeight="1" x14ac:dyDescent="0.25">
      <c r="A2" s="88" t="s">
        <v>495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33" customHeight="1" x14ac:dyDescent="0.25">
      <c r="A3" s="87" t="s">
        <v>496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33" customHeight="1" x14ac:dyDescent="0.25">
      <c r="A4" s="36"/>
    </row>
    <row r="5" spans="1:18" ht="19.5" customHeight="1" thickBot="1" x14ac:dyDescent="0.3">
      <c r="A5" s="36"/>
    </row>
    <row r="6" spans="1:18" ht="15" customHeight="1" thickBot="1" x14ac:dyDescent="0.3">
      <c r="A6" s="36"/>
      <c r="D6" s="76"/>
      <c r="E6" s="75" t="s">
        <v>491</v>
      </c>
      <c r="F6" s="38" t="s">
        <v>487</v>
      </c>
      <c r="G6" s="75"/>
      <c r="H6" s="38"/>
    </row>
    <row r="7" spans="1:18" ht="15" customHeight="1" thickBot="1" x14ac:dyDescent="0.3">
      <c r="A7" s="36"/>
      <c r="D7" s="77"/>
      <c r="E7" s="73" t="s">
        <v>491</v>
      </c>
      <c r="F7" s="38" t="s">
        <v>486</v>
      </c>
      <c r="G7" s="73"/>
      <c r="H7" s="38"/>
    </row>
    <row r="8" spans="1:18" ht="15" customHeight="1" thickBot="1" x14ac:dyDescent="0.3">
      <c r="A8" s="36"/>
      <c r="D8" s="78"/>
      <c r="E8" s="73" t="s">
        <v>491</v>
      </c>
      <c r="F8" s="38" t="s">
        <v>488</v>
      </c>
      <c r="G8" s="73"/>
      <c r="H8" s="38"/>
    </row>
    <row r="9" spans="1:18" ht="15" customHeight="1" thickBot="1" x14ac:dyDescent="0.3">
      <c r="A9" s="36"/>
      <c r="B9" s="68"/>
      <c r="C9" s="69"/>
      <c r="D9" s="92"/>
      <c r="E9" s="92"/>
      <c r="F9" s="92"/>
      <c r="G9" s="92"/>
    </row>
    <row r="10" spans="1:18" ht="15" customHeight="1" x14ac:dyDescent="0.25">
      <c r="A10" s="36"/>
      <c r="B10" s="85" t="s">
        <v>25</v>
      </c>
      <c r="C10" s="86"/>
      <c r="D10" s="93" t="s">
        <v>370</v>
      </c>
      <c r="E10" s="93"/>
      <c r="F10" s="93"/>
      <c r="G10" s="94"/>
      <c r="I10" s="38"/>
      <c r="J10" s="38"/>
      <c r="K10" s="38"/>
    </row>
    <row r="11" spans="1:18" ht="15" customHeight="1" x14ac:dyDescent="0.25">
      <c r="A11" s="36"/>
      <c r="B11" s="90" t="s">
        <v>31</v>
      </c>
      <c r="C11" s="91"/>
      <c r="D11" s="108">
        <v>370</v>
      </c>
      <c r="E11" s="108"/>
      <c r="F11" s="108"/>
      <c r="G11" s="109"/>
      <c r="I11" s="38"/>
      <c r="J11" s="38"/>
      <c r="K11" s="38"/>
    </row>
    <row r="12" spans="1:18" ht="15" customHeight="1" x14ac:dyDescent="0.25">
      <c r="A12" s="36"/>
      <c r="B12" s="90" t="s">
        <v>493</v>
      </c>
      <c r="C12" s="91"/>
      <c r="D12" s="102">
        <v>40</v>
      </c>
      <c r="E12" s="102"/>
      <c r="F12" s="102"/>
      <c r="G12" s="103"/>
      <c r="I12" s="38"/>
      <c r="J12" s="38"/>
      <c r="K12" s="38"/>
    </row>
    <row r="13" spans="1:18" ht="15" customHeight="1" x14ac:dyDescent="0.25">
      <c r="A13" s="36"/>
      <c r="B13" s="90" t="s">
        <v>492</v>
      </c>
      <c r="C13" s="91"/>
      <c r="D13" s="110">
        <v>0</v>
      </c>
      <c r="E13" s="110"/>
      <c r="F13" s="110"/>
      <c r="G13" s="111"/>
      <c r="I13" s="38"/>
      <c r="J13" s="38"/>
      <c r="K13" s="38"/>
    </row>
    <row r="14" spans="1:18" ht="15" customHeight="1" x14ac:dyDescent="0.25">
      <c r="A14" s="36"/>
      <c r="B14" s="90" t="s">
        <v>27</v>
      </c>
      <c r="C14" s="91"/>
      <c r="D14" s="100" t="s">
        <v>28</v>
      </c>
      <c r="E14" s="100"/>
      <c r="F14" s="100"/>
      <c r="G14" s="101"/>
      <c r="I14" s="38"/>
      <c r="J14" s="38"/>
      <c r="K14" s="38"/>
    </row>
    <row r="15" spans="1:18" ht="15" customHeight="1" x14ac:dyDescent="0.25">
      <c r="A15" s="36"/>
      <c r="B15" s="90" t="s">
        <v>29</v>
      </c>
      <c r="C15" s="91"/>
      <c r="D15" s="102" t="s">
        <v>476</v>
      </c>
      <c r="E15" s="102"/>
      <c r="F15" s="102"/>
      <c r="G15" s="103"/>
      <c r="I15" s="38"/>
      <c r="J15" s="38"/>
      <c r="K15" s="38"/>
    </row>
    <row r="16" spans="1:18" ht="20.25" x14ac:dyDescent="0.25">
      <c r="A16" s="36"/>
      <c r="B16" s="98" t="s">
        <v>490</v>
      </c>
      <c r="C16" s="99"/>
      <c r="D16" s="100">
        <v>200</v>
      </c>
      <c r="E16" s="100"/>
      <c r="F16" s="100"/>
      <c r="G16" s="101"/>
      <c r="I16" s="38"/>
      <c r="J16" s="38"/>
    </row>
    <row r="17" spans="1:17" ht="28.5" customHeight="1" thickBot="1" x14ac:dyDescent="0.3">
      <c r="A17" s="36"/>
      <c r="B17" s="104" t="s">
        <v>489</v>
      </c>
      <c r="C17" s="105"/>
      <c r="D17" s="106">
        <v>10</v>
      </c>
      <c r="E17" s="106"/>
      <c r="F17" s="106"/>
      <c r="G17" s="107"/>
      <c r="I17" s="38"/>
      <c r="J17" s="38"/>
    </row>
    <row r="18" spans="1:17" ht="15" customHeight="1" x14ac:dyDescent="0.25">
      <c r="A18" s="36"/>
    </row>
    <row r="19" spans="1:17" ht="15" customHeight="1" thickBot="1" x14ac:dyDescent="0.3">
      <c r="G19" s="97"/>
      <c r="H19" s="97"/>
      <c r="I19" s="39"/>
    </row>
    <row r="20" spans="1:17" s="38" customFormat="1" ht="15.75" x14ac:dyDescent="0.25">
      <c r="B20" s="95" t="s">
        <v>0</v>
      </c>
      <c r="C20" s="40" t="s">
        <v>32</v>
      </c>
      <c r="D20" s="40" t="s">
        <v>14</v>
      </c>
      <c r="E20" s="40" t="s">
        <v>18</v>
      </c>
      <c r="F20" s="40" t="s">
        <v>497</v>
      </c>
      <c r="G20" s="40" t="s">
        <v>21</v>
      </c>
      <c r="H20" s="40" t="s">
        <v>33</v>
      </c>
      <c r="I20" s="40" t="s">
        <v>30</v>
      </c>
      <c r="J20" s="40" t="s">
        <v>34</v>
      </c>
      <c r="K20" s="40" t="s">
        <v>35</v>
      </c>
      <c r="L20" s="40" t="s">
        <v>36</v>
      </c>
      <c r="M20" s="40" t="s">
        <v>37</v>
      </c>
      <c r="N20" s="40" t="s">
        <v>38</v>
      </c>
      <c r="O20" s="40" t="s">
        <v>39</v>
      </c>
      <c r="P20" s="40" t="s">
        <v>26</v>
      </c>
      <c r="Q20" s="41" t="s">
        <v>40</v>
      </c>
    </row>
    <row r="21" spans="1:17" s="38" customFormat="1" ht="15" customHeight="1" thickBot="1" x14ac:dyDescent="0.3">
      <c r="B21" s="96"/>
      <c r="C21" s="42" t="s">
        <v>15</v>
      </c>
      <c r="D21" s="42" t="s">
        <v>22</v>
      </c>
      <c r="E21" s="42" t="s">
        <v>22</v>
      </c>
      <c r="F21" s="42" t="s">
        <v>15</v>
      </c>
      <c r="G21" s="42" t="s">
        <v>20</v>
      </c>
      <c r="H21" s="42" t="s">
        <v>16</v>
      </c>
      <c r="I21" s="42" t="s">
        <v>22</v>
      </c>
      <c r="J21" s="42" t="s">
        <v>16</v>
      </c>
      <c r="K21" s="42" t="s">
        <v>16</v>
      </c>
      <c r="L21" s="42" t="s">
        <v>15</v>
      </c>
      <c r="M21" s="42" t="s">
        <v>19</v>
      </c>
      <c r="N21" s="42" t="s">
        <v>24</v>
      </c>
      <c r="O21" s="42" t="s">
        <v>17</v>
      </c>
      <c r="P21" s="42" t="s">
        <v>17</v>
      </c>
      <c r="Q21" s="43" t="s">
        <v>22</v>
      </c>
    </row>
    <row r="22" spans="1:17" s="38" customFormat="1" ht="15" customHeight="1" x14ac:dyDescent="0.25">
      <c r="B22" s="44" t="s">
        <v>1</v>
      </c>
      <c r="C22" s="65">
        <f>IF(B22="Jänner",VLOOKUP($D$10,'flächenbzg Globalstrahlung kWh'!$A$4:$O$179,3,FALSE))</f>
        <v>26.1</v>
      </c>
      <c r="D22" s="66">
        <f>IF(AND($D$11&lt;350,$D$13=0),HLOOKUP($D$12,'Lagefaktor 200m'!$B$5:$J$17,2),IF(AND($D$11&lt;350,$D$13=15),HLOOKUP($D$12,'Lagefaktor 200m'!$B$21:$J$33,2),IF(AND(Berechnung!$D$11&lt;350,Berechnung!$D$13=30),HLOOKUP($D$12,'Lagefaktor 200m'!$B$37:$J$49,2),IF(AND($D$11&lt;350,$D$13=45),HLOOKUP($D$12,'Lagefaktor 200m'!$B$53:$J$65,2),IF(AND($D$11&lt;350,$D$13=60),HLOOKUP($D$12,'Lagefaktor 200m'!$B$69:$J$81,2),IF(AND($D$11&lt;350,$D$13=75),HLOOKUP($D$12,'Lagefaktor 200m'!$B$85:$J$97,2),IF(AND($D$11&lt;350,$D$13=90),HLOOKUP($D$12,'Lagefaktor 200m'!$B$101:$J$113,2),IF(AND($D$11&lt;750,$D$13=0),HLOOKUP(Berechnung!$D$12,'Lagefaktor 500m'!$B$5:$J$17,2),IF(AND($D$11&lt;750,$D$13=15),HLOOKUP($D$12,'Lagefaktor 500m'!$B$21:$J$33,2),IF(AND($D$11&lt;750,$D$13=30),HLOOKUP($D$12,'Lagefaktor 500m'!$B$37:$J$49,2),IF(AND($D$11&lt;750,$D$13=45),HLOOKUP($D$12,'Lagefaktor 500m'!$B$53:$J$65,2),IF(AND($D$11&lt;750,$D$13=60),HLOOKUP($D$12,'Lagefaktor 500m'!$B$69:$J$81,2),IF(AND($D$11&lt;750,$D$13=75),HLOOKUP($D$12,'Lagefaktor 500m'!$B$85:$J$97,3),IF(AND($D$11&lt;750,$D$13=90),HLOOKUP($D$12,'Lagefaktor 500m'!$B$101:$J$113,2),IF(AND($D$11&lt;1250,$D$13=0),HLOOKUP($D$12,'Lagefaktor 1000m'!$B$5:$J$17,2),IF(AND($D$11&lt;1250,$D$13=15),HLOOKUP($D$12,'Lagefaktor 1000m'!$B$21:$J$33,2),IF(AND($D$11&lt;1250,$D$13=30),HLOOKUP($D$12,'Lagefaktor 1000m'!$B$37:$J$49,3),IF(AND($D$11&lt;1250,$D$13=45),HLOOKUP($D$12,'Lagefaktor 1000m'!$B$53:$J$65,3),IF(AND($D$11&lt;1250,$D$13=60),HLOOKUP($D$12,'Lagefaktor 1000m'!$B$69:$J$81,2),IF(AND($D$11&lt;1250,$D$13=75),HLOOKUP($D$12,'Lagefaktor 1000m'!$B$85:$J$97,2),IF(AND($D$11&lt;1250,$D$13=90),HLOOKUP($D$12,'Lagefaktor 1000m'!$B$101:$J$113,2),IF(AND($D$11&lt;1750,$D$13=0),HLOOKUP($D$12,'Lagefaktor 1500m'!$B$5:$J$17,2),IF(AND($D$11&lt;1750,$D$13=15),HLOOKUP($D$12,'Lagefaktor 1500m'!$B$21:$J$33,2),IF(AND($D$11&lt;1750,$D$13=30),HLOOKUP($D$12,'Lagefaktor 1500m'!$B$37:$J$49,2),IF(AND($D$11&lt;1750,$D$13=45),HLOOKUP($D$12,'Lagefaktor 1500m'!$B$53:$J$65,2),IF(AND($D$11&lt;1750,$D$13=60),HLOOKUP($D$12,'Lagefaktor 1500m'!$B$69:$J$81,2),IF(AND($D$11&lt;1750,$D$13=75),HLOOKUP($D$12,'Lagefaktor 1500m'!$B$85:$J$97,2),IF(AND($D$11&lt;1750,$D$13=90),HLOOKUP($D$12,'Lagefaktor 1500m'!$B$101:$J$113,2),IF(AND($D$11&gt;=1750,$D$13=0),HLOOKUP($D$12,'Lagefaktor 2000m'!$B$5:$J$17,2),IF(AND($D$11&gt;=1750,$D$13=15),HLOOKUP($D$12,'Lagefaktor 2000m'!$B$21:$J$33,2),IF(AND($D$11&gt;=1750,$D$13=30),HLOOKUP($D$12,'Lagefaktor 2000m'!$B$37:$J$49,2),IF(AND($D$11&lt;=1750,$D$13=45),HLOOKUP($D$12,'Lagefaktor 2000m'!$B$53:$J$65,2),IF(AND($D$11&lt;=1750,$D$13=60),HLOOKUP($D$12,'Lagefaktor 2000m'!$B$69:$J$81,2),IF(AND($D$11&lt;=1750,$D$13=75),HLOOKUP($D$12,'Lagefaktor 2000m'!$B$85:$J$97,2),HLOOKUP($D$12,'Lagefaktor 2000m'!$B$101:$J$113,2)))))))))))))))))))))))))))))))))))</f>
        <v>1.49</v>
      </c>
      <c r="E22" s="79">
        <v>1</v>
      </c>
      <c r="F22" s="45">
        <f t="shared" ref="F22:F33" si="0">C22*D22*E22</f>
        <v>38.889000000000003</v>
      </c>
      <c r="G22" s="46">
        <v>31</v>
      </c>
      <c r="H22" s="47">
        <f>F22/G22</f>
        <v>1.2544838709677419</v>
      </c>
      <c r="I22" s="47">
        <f>IF($D$15="Selektiv beschichteter Flachkollektor",VLOOKUP($B22,Kollektorwirkungsgrad!$A$8:$G$19,2,FALSE),VLOOKUP($B22,Kollektorwirkungsgrad!$A$8:$G$19,5,FALSE))/100</f>
        <v>0.3</v>
      </c>
      <c r="J22" s="48">
        <f>H22*I22</f>
        <v>0.37634516129032258</v>
      </c>
      <c r="K22" s="48">
        <f>J22*0.66</f>
        <v>0.24838780645161293</v>
      </c>
      <c r="L22" s="48">
        <f>K22*G22</f>
        <v>7.7000220000000006</v>
      </c>
      <c r="M22" s="49">
        <f>$D$16/1000*1.16*(45-$D$17)</f>
        <v>8.1199999999999992</v>
      </c>
      <c r="N22" s="47">
        <f>$M$22*G22</f>
        <v>251.71999999999997</v>
      </c>
      <c r="O22" s="47">
        <f>N22/L22</f>
        <v>32.690815688578546</v>
      </c>
      <c r="P22" s="82">
        <v>7</v>
      </c>
      <c r="Q22" s="50">
        <f>IF(L22*$P$22/(N22) &gt;100,100,L22*$P$22/(N22) )</f>
        <v>0.21412741935483873</v>
      </c>
    </row>
    <row r="23" spans="1:17" s="38" customFormat="1" ht="15" customHeight="1" x14ac:dyDescent="0.25">
      <c r="B23" s="51" t="s">
        <v>2</v>
      </c>
      <c r="C23" s="65">
        <f>IF(B23="Februar",VLOOKUP($D$10,'flächenbzg Globalstrahlung kWh'!$A$4:$O$179,4,FALSE))</f>
        <v>39.6</v>
      </c>
      <c r="D23" s="66">
        <f>IF(AND($D$11&lt;350,$D$13=0),HLOOKUP($D$12,'Lagefaktor 200m'!$B$5:$J$17,3),IF(AND($D$11&lt;350,$D$13=15),HLOOKUP($D$12,'Lagefaktor 200m'!$B$21:$J$33,3),IF(AND(Berechnung!$D$11&lt;350,Berechnung!$D$13=30),HLOOKUP($D$12,'Lagefaktor 200m'!$B$37:$J$49,3),IF(AND($D$11&lt;350,$D$13=45),HLOOKUP($D$12,'Lagefaktor 200m'!$B$53:$J$65,3),IF(AND($D$11&lt;350,$D$13=60),HLOOKUP($D$12,'Lagefaktor 200m'!$B$69:$J$81,3),IF(AND($D$11&lt;350,$D$13=75),HLOOKUP($D$12,'Lagefaktor 200m'!$B$85:$J$97,3),IF(AND($D$11&lt;350,$D$13=90),HLOOKUP($D$12,'Lagefaktor 200m'!$B$101:$J$113,3),IF(AND($D$11&lt;750,$D$13=0),HLOOKUP(Berechnung!$D$12,'Lagefaktor 500m'!$B$5:$J$17,3),IF(AND($D$11&lt;750,$D$13=15),HLOOKUP($D$12,'Lagefaktor 500m'!$B$21:$J$33,3),IF(AND($D$11&lt;750,$D$13=30),HLOOKUP($D$12,'Lagefaktor 500m'!$B$37:$J$49,3),IF(AND($D$11&lt;750,$D$13=45),HLOOKUP($D$12,'Lagefaktor 500m'!$B$53:$J$65,3),IF(AND($D$11&lt;750,$D$13=60),HLOOKUP($D$12,'Lagefaktor 500m'!$B$69:$J$81,3),IF(AND($D$11&lt;750,$D$13=75),HLOOKUP($D$12,'Lagefaktor 500m'!$B$85:$J$97,3),IF(AND($D$11&lt;750,$D$13=90),HLOOKUP($D$12,'Lagefaktor 500m'!$B$101:$J$113,3),IF(AND($D$11&lt;1250,$D$13=0),HLOOKUP($D$12,'Lagefaktor 1000m'!$B$5:$J$17,3),IF(AND($D$11&lt;1250,$D$13=15),HLOOKUP($D$12,'Lagefaktor 1000m'!$B$21:$J$33,3),IF(AND($D$11&lt;1250,$D$13=30),HLOOKUP($D$12,'Lagefaktor 1000m'!$B$37:$J$49,3),IF(AND($D$11&lt;1250,$D$13=45),HLOOKUP($D$12,'Lagefaktor 1000m'!$B$53:$J$65,3),IF(AND($D$11&lt;1250,$D$13=60),HLOOKUP($D$12,'Lagefaktor 1000m'!$B$69:$J$81,3),IF(AND($D$11&lt;1250,$D$13=75),HLOOKUP($D$12,'Lagefaktor 1000m'!$B$85:$J$97,3),IF(AND($D$11&lt;1250,$D$13=90),HLOOKUP($D$12,'Lagefaktor 1000m'!$B$101:$J$113,3),IF(AND($D$11&lt;1750,$D$13=0),HLOOKUP($D$12,'Lagefaktor 1500m'!$B$5:$J$17,3),IF(AND($D$11&lt;1750,$D$13=15),HLOOKUP($D$12,'Lagefaktor 1500m'!$B$21:$J$33,3),IF(AND($D$11&lt;1750,$D$13=30),HLOOKUP($D$12,'Lagefaktor 1500m'!$B$37:$J$49,3),IF(AND($D$11&lt;1750,$D$13=45),HLOOKUP($D$12,'Lagefaktor 1500m'!$B$53:$J$65,3),IF(AND($D$11&lt;1750,$D$13=60),HLOOKUP($D$12,'Lagefaktor 1500m'!$B$69:$J$81,3),IF(AND($D$11&lt;1750,$D$13=75),HLOOKUP($D$12,'Lagefaktor 1500m'!$B$85:$J$97,3),IF(AND($D$11&lt;1750,$D$13=90),HLOOKUP($D$12,'Lagefaktor 1500m'!$B$101:$J$113,3),IF(AND($D$11&gt;=1750,$D$13=0),HLOOKUP($D$12,'Lagefaktor 2000m'!$B$5:$J$17,3),IF(AND($D$11&gt;=1750,$D$13=15),HLOOKUP($D$12,'Lagefaktor 2000m'!$B$21:$J$33,3),IF(AND($D$11&gt;=1750,$D$13=30),HLOOKUP($D$12,'Lagefaktor 2000m'!$B$37:$J$49,3),IF(AND($D$11&lt;=1750,$D$13=45),HLOOKUP($D$12,'Lagefaktor 2000m'!$B$53:$J$65,3),IF(AND($D$11&lt;=1750,$D$13=60),HLOOKUP($D$12,'Lagefaktor 2000m'!$B$69:$J$81,3),IF(AND($D$11&lt;=1750,$D$13=75),HLOOKUP($D$12,'Lagefaktor 2000m'!$B$85:$J$97,3),HLOOKUP($D$12,'Lagefaktor 2000m'!$B$101:$J$113,3)))))))))))))))))))))))))))))))))))</f>
        <v>1.32</v>
      </c>
      <c r="E23" s="80">
        <v>1</v>
      </c>
      <c r="F23" s="45">
        <f t="shared" si="0"/>
        <v>52.272000000000006</v>
      </c>
      <c r="G23" s="52">
        <v>28</v>
      </c>
      <c r="H23" s="49">
        <f t="shared" ref="H23:H33" si="1">F23/G23</f>
        <v>1.866857142857143</v>
      </c>
      <c r="I23" s="47">
        <f>IF($D$15="Selektiv beschichteter Flachkollektor",VLOOKUP($B23,Kollektorwirkungsgrad!$A$8:$G$19,2,FALSE),VLOOKUP($B23,Kollektorwirkungsgrad!$A$8:$G$19,5,FALSE))/100</f>
        <v>0.33</v>
      </c>
      <c r="J23" s="48">
        <f t="shared" ref="J23:J33" si="2">H23*I23</f>
        <v>0.61606285714285725</v>
      </c>
      <c r="K23" s="53">
        <f t="shared" ref="K23:K33" si="3">J23*0.66</f>
        <v>0.40660148571428578</v>
      </c>
      <c r="L23" s="53">
        <f t="shared" ref="L23:L33" si="4">K23*G23</f>
        <v>11.384841600000001</v>
      </c>
      <c r="M23" s="49">
        <f>$D$16/1000*1.16*(45-$D$17)</f>
        <v>8.1199999999999992</v>
      </c>
      <c r="N23" s="49">
        <f t="shared" ref="N23:N33" si="5">$M$22*G23</f>
        <v>227.35999999999999</v>
      </c>
      <c r="O23" s="49">
        <f t="shared" ref="O23:O33" si="6">N23/L23</f>
        <v>19.970413993287352</v>
      </c>
      <c r="P23" s="54" t="s">
        <v>23</v>
      </c>
      <c r="Q23" s="50">
        <f t="shared" ref="Q23:Q33" si="7">IF(L23*$P$22/(N23) &gt;100,100,L23*$P$22/(N23) )</f>
        <v>0.35051852216748774</v>
      </c>
    </row>
    <row r="24" spans="1:17" s="38" customFormat="1" ht="15" customHeight="1" x14ac:dyDescent="0.25">
      <c r="B24" s="51" t="s">
        <v>3</v>
      </c>
      <c r="C24" s="65">
        <f>IF(B24="März",VLOOKUP($D$10,'flächenbzg Globalstrahlung kWh'!$A$4:$O$179,5,FALSE))</f>
        <v>79.599999999999994</v>
      </c>
      <c r="D24" s="66">
        <f>IF(AND($D$11&lt;350,$D$13=0),HLOOKUP($D$12,'Lagefaktor 200m'!$B$5:$J$17,4),IF(AND($D$11&lt;350,$D$13=15),HLOOKUP($D$12,'Lagefaktor 200m'!$B$21:$J$33,4),IF(AND(Berechnung!$D$11&lt;350,Berechnung!$D$13=30),HLOOKUP($D$12,'Lagefaktor 200m'!$B$37:$J$49,4),IF(AND($D$11&lt;350,$D$13=45),HLOOKUP($D$12,'Lagefaktor 200m'!$B$53:$J$65,4),IF(AND($D$11&lt;350,$D$13=60),HLOOKUP($D$12,'Lagefaktor 200m'!$B$69:$J$81,4),IF(AND($D$11&lt;350,$D$13=75),HLOOKUP($D$12,'Lagefaktor 200m'!$B$85:$J$97,4),IF(AND($D$11&lt;350,$D$13=90),HLOOKUP($D$12,'Lagefaktor 200m'!$B$101:$J$113,4),IF(AND($D$11&lt;750,$D$13=0),HLOOKUP(Berechnung!$D$12,'Lagefaktor 500m'!$B$5:$J$17,4),IF(AND($D$11&lt;750,$D$13=15),HLOOKUP($D$12,'Lagefaktor 500m'!$B$21:$J$33,4),IF(AND($D$11&lt;750,$D$13=30),HLOOKUP($D$12,'Lagefaktor 500m'!$B$37:$J$49,4),IF(AND($D$11&lt;750,$D$13=45),HLOOKUP($D$12,'Lagefaktor 500m'!$B$53:$J$65,4),IF(AND($D$11&lt;750,$D$13=60),HLOOKUP($D$12,'Lagefaktor 500m'!$B$69:$J$81,4),IF(AND($D$11&lt;750,$D$13=75),HLOOKUP($D$12,'Lagefaktor 500m'!$B$85:$J$97,4),IF(AND($D$11&lt;750,$D$13=90),HLOOKUP($D$12,'Lagefaktor 500m'!$B$101:$J$113,4),IF(AND($D$11&lt;1250,$D$13=0),HLOOKUP($D$12,'Lagefaktor 1000m'!$B$5:$J$17,4),IF(AND($D$11&lt;1250,$D$13=15),HLOOKUP($D$12,'Lagefaktor 1000m'!$B$21:$J$33,4),IF(AND($D$11&lt;1250,$D$13=30),HLOOKUP($D$12,'Lagefaktor 1000m'!$B$37:$J$49,4),IF(AND($D$11&lt;1250,$D$13=45),HLOOKUP($D$12,'Lagefaktor 1000m'!$B$53:$J$65,4),IF(AND($D$11&lt;1250,$D$13=60),HLOOKUP($D$12,'Lagefaktor 1000m'!$B$69:$J$81,3),IF(AND($D$11&lt;1250,$D$13=75),HLOOKUP($D$12,'Lagefaktor 1000m'!$B$85:$J$97,3),IF(AND($D$11&lt;1250,$D$13=90),HLOOKUP($D$12,'Lagefaktor 1000m'!$B$101:$J$113,4),IF(AND($D$11&lt;1750,$D$13=0),HLOOKUP($D$12,'Lagefaktor 1500m'!$B$5:$J$17,4),IF(AND($D$11&lt;1750,$D$13=15),HLOOKUP($D$12,'Lagefaktor 1500m'!$B$21:$J$33,4),IF(AND($D$11&lt;1750,$D$13=30),HLOOKUP($D$12,'Lagefaktor 1500m'!$B$37:$J$49,4),IF(AND($D$11&lt;1750,$D$13=45),HLOOKUP($D$12,'Lagefaktor 1500m'!$B$53:$J$65,4),IF(AND($D$11&lt;1750,$D$13=60),HLOOKUP($D$12,'Lagefaktor 1500m'!$B$69:$J$81,4),IF(AND($D$11&lt;1750,$D$13=75),HLOOKUP($D$12,'Lagefaktor 1500m'!$B$85:$J$97,4),IF(AND($D$11&lt;1750,$D$13=90),HLOOKUP($D$12,'Lagefaktor 1500m'!$B$101:$J$113,4),IF(AND($D$11&gt;=1750,$D$13=0),HLOOKUP($D$12,'Lagefaktor 2000m'!$B$5:$J$17,4),IF(AND($D$11&gt;=1750,$D$13=15),HLOOKUP($D$12,'Lagefaktor 2000m'!$B$21:$J$33,4),IF(AND($D$11&gt;=1750,$D$13=30),HLOOKUP($D$12,'Lagefaktor 2000m'!$B$37:$J$49,4),IF(AND($D$11&lt;=1750,$D$13=45),HLOOKUP($D$12,'Lagefaktor 2000m'!$B$53:$J$65,4),IF(AND($D$11&lt;=1750,$D$13=60),HLOOKUP($D$12,'Lagefaktor 2000m'!$B$69:$J$81,4),IF(AND($D$11&lt;=1750,$D$13=75),HLOOKUP($D$12,'Lagefaktor 2000m'!$B$85:$J$97,4),HLOOKUP($D$12,'Lagefaktor 2000m'!$B$101:$J$113,4)))))))))))))))))))))))))))))))))))</f>
        <v>1.19</v>
      </c>
      <c r="E24" s="80">
        <v>1</v>
      </c>
      <c r="F24" s="45">
        <f t="shared" si="0"/>
        <v>94.72399999999999</v>
      </c>
      <c r="G24" s="52">
        <v>31</v>
      </c>
      <c r="H24" s="49">
        <f t="shared" si="1"/>
        <v>3.0556129032258061</v>
      </c>
      <c r="I24" s="47">
        <f>IF($D$15="Selektiv beschichteter Flachkollektor",VLOOKUP($B24,Kollektorwirkungsgrad!$A$8:$G$19,2,FALSE),VLOOKUP($B24,Kollektorwirkungsgrad!$A$8:$G$19,5,FALSE))/100</f>
        <v>0.32</v>
      </c>
      <c r="J24" s="48">
        <f t="shared" si="2"/>
        <v>0.97779612903225799</v>
      </c>
      <c r="K24" s="53">
        <f t="shared" si="3"/>
        <v>0.64534544516129033</v>
      </c>
      <c r="L24" s="53">
        <f t="shared" si="4"/>
        <v>20.005708800000001</v>
      </c>
      <c r="M24" s="49">
        <f t="shared" ref="M24:M33" si="8">$D$16/1000*1.16*(45-$D$17)</f>
        <v>8.1199999999999992</v>
      </c>
      <c r="N24" s="49">
        <f t="shared" si="5"/>
        <v>251.71999999999997</v>
      </c>
      <c r="O24" s="49">
        <f t="shared" si="6"/>
        <v>12.582408477324231</v>
      </c>
      <c r="P24" s="54" t="s">
        <v>23</v>
      </c>
      <c r="Q24" s="50">
        <f t="shared" si="7"/>
        <v>0.55633228031145721</v>
      </c>
    </row>
    <row r="25" spans="1:17" s="38" customFormat="1" ht="15" customHeight="1" x14ac:dyDescent="0.25">
      <c r="B25" s="51" t="s">
        <v>4</v>
      </c>
      <c r="C25" s="65">
        <f>IF(B25="April",VLOOKUP($D$10,'flächenbzg Globalstrahlung kWh'!$A$4:$O$179,6,FALSE))</f>
        <v>112.5</v>
      </c>
      <c r="D25" s="66">
        <f>IF(AND($D$11&lt;350,$D$13=0),HLOOKUP($D$12,'Lagefaktor 200m'!$B$5:$J$17,5),IF(AND($D$11&lt;350,$D$13=15),HLOOKUP($D$12,'Lagefaktor 200m'!$B$21:$J$33,5),IF(AND(Berechnung!$D$11&lt;350,Berechnung!$D$13=30),HLOOKUP($D$12,'Lagefaktor 200m'!$B$37:$J$49,5),IF(AND($D$11&lt;350,$D$13=45),HLOOKUP($D$12,'Lagefaktor 200m'!$B$53:$J$65,5),IF(AND($D$11&lt;350,$D$13=60),HLOOKUP($D$12,'Lagefaktor 200m'!$B$69:$J$81,5),IF(AND($D$11&lt;350,$D$13=75),HLOOKUP($D$12,'Lagefaktor 200m'!$B$85:$J$97,5),IF(AND($D$11&lt;350,$D$13=90),HLOOKUP($D$12,'Lagefaktor 200m'!$B$101:$J$113,5),IF(AND($D$11&lt;750,$D$13=0),HLOOKUP(Berechnung!$D$12,'Lagefaktor 500m'!$B$5:$J$17,5),IF(AND($D$11&lt;750,$D$13=15),HLOOKUP($D$12,'Lagefaktor 500m'!$B$21:$J$33,5),IF(AND($D$11&lt;750,$D$13=30),HLOOKUP($D$12,'Lagefaktor 500m'!$B$37:$J$49,5),IF(AND($D$11&lt;750,$D$13=45),HLOOKUP($D$12,'Lagefaktor 500m'!$B$53:$J$65,5),IF(AND($D$11&lt;750,$D$13=60),HLOOKUP($D$12,'Lagefaktor 500m'!$B$69:$J$81,5),IF(AND($D$11&lt;750,$D$13=75),HLOOKUP($D$12,'Lagefaktor 500m'!$B$85:$J$97,5),IF(AND($D$11&lt;750,$D$13=90),HLOOKUP($D$12,'Lagefaktor 500m'!$B$101:$J$113,5),IF(AND($D$11&lt;1250,$D$13=0),HLOOKUP($D$12,'Lagefaktor 1000m'!$B$5:$J$17,5),IF(AND($D$11&lt;1250,$D$13=15),HLOOKUP($D$12,'Lagefaktor 1000m'!$B$21:$J$33,5),IF(AND($D$11&lt;1250,$D$13=30),HLOOKUP($D$12,'Lagefaktor 1000m'!$B$37:$J$49,5),IF(AND($D$11&lt;1250,$D$13=45),HLOOKUP($D$12,'Lagefaktor 1000m'!$B$53:$J$65,5),IF(AND($D$11&lt;1250,$D$13=60),HLOOKUP($D$12,'Lagefaktor 1000m'!$B$69:$J$81,5),IF(AND($D$11&lt;1250,$D$13=75),HLOOKUP($D$12,'Lagefaktor 1000m'!$B$85:$J$97,5),IF(AND($D$11&lt;1250,$D$13=90),HLOOKUP($D$12,'Lagefaktor 1000m'!$B$101:$J$113,5),IF(AND($D$11&lt;1750,$D$13=0),HLOOKUP($D$12,'Lagefaktor 1500m'!$B$5:$J$17,5),IF(AND($D$11&lt;1750,$D$13=15),HLOOKUP($D$12,'Lagefaktor 1500m'!$B$21:$J$33,5),IF(AND($D$11&lt;1750,$D$13=30),HLOOKUP($D$12,'Lagefaktor 1500m'!$B$37:$J$49,5),IF(AND($D$11&lt;1750,$D$13=45),HLOOKUP($D$12,'Lagefaktor 1500m'!$B$53:$J$65,5),IF(AND($D$11&lt;1750,$D$13=60),HLOOKUP($D$12,'Lagefaktor 1500m'!$B$69:$J$81,5),IF(AND($D$11&lt;1750,$D$13=75),HLOOKUP($D$12,'Lagefaktor 1500m'!$B$85:$J$97,5),IF(AND($D$11&lt;1750,$D$13=90),HLOOKUP($D$12,'Lagefaktor 1500m'!$B$101:$J$113,5),IF(AND($D$11&gt;=1750,$D$13=0),HLOOKUP($D$12,'Lagefaktor 2000m'!$B$5:$J$17,5),IF(AND($D$11&gt;=1750,$D$13=15),HLOOKUP($D$12,'Lagefaktor 2000m'!$B$21:$J$33,5),IF(AND($D$11&gt;=1750,$D$13=30),HLOOKUP($D$12,'Lagefaktor 2000m'!$B$37:$J$49,5),IF(AND($D$11&lt;=1750,$D$13=45),HLOOKUP($D$12,'Lagefaktor 2000m'!$B$53:$J$65,5),IF(AND($D$11&lt;=1750,$D$13=60),HLOOKUP($D$12,'Lagefaktor 2000m'!$B$69:$J$81,5),IF(AND($D$11&lt;=1750,$D$13=75),HLOOKUP($D$12,'Lagefaktor 2000m'!$B$85:$J$97,5),HLOOKUP($D$12,'Lagefaktor 2000m'!$B$101:$J$113,5)))))))))))))))))))))))))))))))))))</f>
        <v>1.07</v>
      </c>
      <c r="E25" s="80">
        <v>1</v>
      </c>
      <c r="F25" s="45">
        <f t="shared" si="0"/>
        <v>120.375</v>
      </c>
      <c r="G25" s="52">
        <v>30</v>
      </c>
      <c r="H25" s="49">
        <f t="shared" si="1"/>
        <v>4.0125000000000002</v>
      </c>
      <c r="I25" s="47">
        <f>IF($D$15="Selektiv beschichteter Flachkollektor",VLOOKUP($B25,Kollektorwirkungsgrad!$A$8:$G$19,2,FALSE),VLOOKUP($B25,Kollektorwirkungsgrad!$A$8:$G$19,5,FALSE))/100</f>
        <v>0.33</v>
      </c>
      <c r="J25" s="48">
        <f t="shared" si="2"/>
        <v>1.3241250000000002</v>
      </c>
      <c r="K25" s="53">
        <f t="shared" si="3"/>
        <v>0.87392250000000016</v>
      </c>
      <c r="L25" s="53">
        <f t="shared" si="4"/>
        <v>26.217675000000003</v>
      </c>
      <c r="M25" s="49">
        <f t="shared" si="8"/>
        <v>8.1199999999999992</v>
      </c>
      <c r="N25" s="49">
        <f t="shared" si="5"/>
        <v>243.59999999999997</v>
      </c>
      <c r="O25" s="49">
        <f t="shared" si="6"/>
        <v>9.2914417468368171</v>
      </c>
      <c r="P25" s="54" t="s">
        <v>23</v>
      </c>
      <c r="Q25" s="50">
        <f t="shared" si="7"/>
        <v>0.7533814655172415</v>
      </c>
    </row>
    <row r="26" spans="1:17" s="38" customFormat="1" ht="15" customHeight="1" x14ac:dyDescent="0.25">
      <c r="B26" s="51" t="s">
        <v>5</v>
      </c>
      <c r="C26" s="65">
        <f>IF(B26="Mai",VLOOKUP($D$10,'flächenbzg Globalstrahlung kWh'!$A$4:$O$179,7,FALSE))</f>
        <v>145.30000000000001</v>
      </c>
      <c r="D26" s="66">
        <f>IF(AND($D$11&lt;350,$D$13=0),HLOOKUP($D$12,'Lagefaktor 200m'!$B$5:$J$17,6),IF(AND($D$11&lt;350,$D$13=15),HLOOKUP($D$12,'Lagefaktor 200m'!$B$21:$J$33,6),IF(AND(Berechnung!$D$11&lt;350,Berechnung!$D$13=30),HLOOKUP($D$12,'Lagefaktor 200m'!$B$37:$J$49,6),IF(AND($D$11&lt;350,$D$13=45),HLOOKUP($D$12,'Lagefaktor 200m'!$B$53:$J$65,6),IF(AND($D$11&lt;350,$D$13=60),HLOOKUP($D$12,'Lagefaktor 200m'!$B$69:$J$81,6),IF(AND($D$11&lt;350,$D$13=75),HLOOKUP($D$12,'Lagefaktor 200m'!$B$85:$J$97,6),IF(AND($D$11&lt;350,$D$13=90),HLOOKUP($D$12,'Lagefaktor 200m'!$B$101:$J$113,6),IF(AND($D$11&lt;750,$D$13=0),HLOOKUP(Berechnung!$D$12,'Lagefaktor 500m'!$B$5:$J$17,6),IF(AND($D$11&lt;750,$D$13=15),HLOOKUP($D$12,'Lagefaktor 500m'!$B$21:$J$33,6),IF(AND($D$11&lt;750,$D$13=30),HLOOKUP($D$12,'Lagefaktor 500m'!$B$37:$J$49,6),IF(AND($D$11&lt;750,$D$13=45),HLOOKUP($D$12,'Lagefaktor 500m'!$B$53:$J$65,6),IF(AND($D$11&lt;750,$D$13=60),HLOOKUP($D$12,'Lagefaktor 500m'!$B$69:$J$81,6),IF(AND($D$11&lt;750,$D$13=75),HLOOKUP($D$12,'Lagefaktor 500m'!$B$85:$J$97,6),IF(AND($D$11&lt;750,$D$13=90),HLOOKUP($D$12,'Lagefaktor 500m'!$B$101:$J$113,6),IF(AND($D$11&lt;1250,$D$13=0),HLOOKUP($D$12,'Lagefaktor 1000m'!$B$5:$J$17,6),IF(AND($D$11&lt;1250,$D$13=15),HLOOKUP($D$12,'Lagefaktor 1000m'!$B$21:$J$33,6),IF(AND($D$11&lt;1250,$D$13=30),HLOOKUP($D$12,'Lagefaktor 1000m'!$B$37:$J$49,6),IF(AND($D$11&lt;1250,$D$13=45),HLOOKUP($D$12,'Lagefaktor 1000m'!$B$53:$J$65,6),IF(AND($D$11&lt;1250,$D$13=60),HLOOKUP($D$12,'Lagefaktor 1000m'!$B$69:$J$81,6),IF(AND($D$11&lt;1250,$D$13=75),HLOOKUP($D$12,'Lagefaktor 1000m'!$B$85:$J$97,6),IF(AND($D$11&lt;1250,$D$13=90),HLOOKUP($D$12,'Lagefaktor 1000m'!$B$101:$J$113,6),IF(AND($D$11&lt;1750,$D$13=0),HLOOKUP($D$12,'Lagefaktor 1500m'!$B$5:$J$17,3),IF(AND($D$11&lt;1750,$D$13=15),HLOOKUP($D$12,'Lagefaktor 1500m'!$B$21:$J$33,3),IF(AND($D$11&lt;1750,$D$13=30),HLOOKUP($D$12,'Lagefaktor 1500m'!$B$37:$J$49,6),IF(AND($D$11&lt;1750,$D$13=45),HLOOKUP($D$12,'Lagefaktor 1500m'!$B$53:$J$65,6),IF(AND($D$11&lt;1750,$D$13=60),HLOOKUP($D$12,'Lagefaktor 1500m'!$B$69:$J$81,6),IF(AND($D$11&lt;1750,$D$13=75),HLOOKUP($D$12,'Lagefaktor 1500m'!$B$85:$J$97,6),IF(AND($D$11&lt;1750,$D$13=90),HLOOKUP($D$12,'Lagefaktor 1500m'!$B$101:$J$113,6),IF(AND($D$11&gt;=1750,$D$13=0),HLOOKUP($D$12,'Lagefaktor 2000m'!$B$5:$J$17,6),IF(AND($D$11&gt;=1750,$D$13=15),HLOOKUP($D$12,'Lagefaktor 2000m'!$B$21:$J$33,6),IF(AND($D$11&gt;=1750,$D$13=30),HLOOKUP($D$12,'Lagefaktor 2000m'!$B$37:$J$49,6),IF(AND($D$11&lt;=1750,$D$13=45),HLOOKUP($D$12,'Lagefaktor 2000m'!$B$53:$J$65,6),IF(AND($D$11&lt;=1750,$D$13=60),HLOOKUP($D$12,'Lagefaktor 2000m'!$B$69:$J$81,6),IF(AND($D$11&lt;=1750,$D$13=75),HLOOKUP($D$12,'Lagefaktor 2000m'!$B$85:$J$97,6),HLOOKUP($D$12,'Lagefaktor 2000m'!$B$101:$J$113,6)))))))))))))))))))))))))))))))))))</f>
        <v>0.98</v>
      </c>
      <c r="E26" s="80">
        <v>1</v>
      </c>
      <c r="F26" s="45">
        <f t="shared" si="0"/>
        <v>142.39400000000001</v>
      </c>
      <c r="G26" s="52">
        <v>31</v>
      </c>
      <c r="H26" s="49">
        <f t="shared" si="1"/>
        <v>4.5933548387096774</v>
      </c>
      <c r="I26" s="47">
        <f>IF($D$15="Selektiv beschichteter Flachkollektor",VLOOKUP($B26,Kollektorwirkungsgrad!$A$8:$G$19,2,FALSE),VLOOKUP($B26,Kollektorwirkungsgrad!$A$8:$G$19,5,FALSE))/100</f>
        <v>0.34</v>
      </c>
      <c r="J26" s="48">
        <f t="shared" si="2"/>
        <v>1.5617406451612905</v>
      </c>
      <c r="K26" s="53">
        <f t="shared" si="3"/>
        <v>1.0307488258064519</v>
      </c>
      <c r="L26" s="53">
        <f t="shared" si="4"/>
        <v>31.953213600000009</v>
      </c>
      <c r="M26" s="49">
        <f t="shared" si="8"/>
        <v>8.1199999999999992</v>
      </c>
      <c r="N26" s="49">
        <f t="shared" si="5"/>
        <v>251.71999999999997</v>
      </c>
      <c r="O26" s="49">
        <f t="shared" si="6"/>
        <v>7.8777678874840902</v>
      </c>
      <c r="P26" s="54" t="s">
        <v>23</v>
      </c>
      <c r="Q26" s="50">
        <f t="shared" si="7"/>
        <v>0.88857657397107936</v>
      </c>
    </row>
    <row r="27" spans="1:17" s="38" customFormat="1" ht="15" customHeight="1" x14ac:dyDescent="0.25">
      <c r="B27" s="51" t="s">
        <v>6</v>
      </c>
      <c r="C27" s="65">
        <f>IF(B27="Juni",VLOOKUP($D$10,'flächenbzg Globalstrahlung kWh'!$A$4:$O$179,8,FALSE))</f>
        <v>152.69999999999999</v>
      </c>
      <c r="D27" s="66">
        <f>IF(AND($D$11&lt;350,$D$13=0),HLOOKUP($D$12,'Lagefaktor 200m'!$B$5:$J$17,7),IF(AND($D$11&lt;350,$D$13=15),HLOOKUP($D$12,'Lagefaktor 200m'!$B$21:$J$33,7),IF(AND(Berechnung!$D$11&lt;350,Berechnung!$D$13=30),HLOOKUP($D$12,'Lagefaktor 200m'!$B$37:$J$49,7),IF(AND($D$11&lt;350,$D$13=45),HLOOKUP($D$12,'Lagefaktor 200m'!$B$53:$J$65,7),IF(AND($D$11&lt;350,$D$13=60),HLOOKUP($D$12,'Lagefaktor 200m'!$B$69:$J$81,7),IF(AND($D$11&lt;350,$D$13=75),HLOOKUP($D$12,'Lagefaktor 200m'!$B$85:$J$97,7),IF(AND($D$11&lt;350,$D$13=90),HLOOKUP($D$12,'Lagefaktor 200m'!$B$101:$J$113,7),IF(AND($D$11&lt;750,$D$13=0),HLOOKUP(Berechnung!$D$12,'Lagefaktor 500m'!$B$5:$J$17,7),IF(AND($D$11&lt;750,$D$13=15),HLOOKUP($D$12,'Lagefaktor 500m'!$B$21:$J$33,7),IF(AND($D$11&lt;750,$D$13=30),HLOOKUP($D$12,'Lagefaktor 500m'!$B$37:$J$49,7),IF(AND($D$11&lt;750,$D$13=45),HLOOKUP($D$12,'Lagefaktor 500m'!$B$53:$J$65,7),IF(AND($D$11&lt;750,$D$13=60),HLOOKUP($D$12,'Lagefaktor 500m'!$B$69:$J$81,7),IF(AND($D$11&lt;750,$D$13=75),HLOOKUP($D$12,'Lagefaktor 500m'!$B$85:$J$97,7),IF(AND($D$11&lt;750,$D$13=90),HLOOKUP($D$12,'Lagefaktor 500m'!$B$101:$J$113,7),IF(AND($D$11&lt;1250,$D$13=0),HLOOKUP($D$12,'Lagefaktor 1000m'!$B$5:$J$17,7),IF(AND($D$11&lt;1250,$D$13=15),HLOOKUP($D$12,'Lagefaktor 1000m'!$B$21:$J$33,7),IF(AND($D$11&lt;1250,$D$13=30),WVERW7EIS($D$12,'Lagefaktor 1000m'!$B$37:$J$49,7),IF(AND($D$11&lt;1250,$D$13=45),HLOOKUP($D$12,'Lagefaktor 1000m'!$B$53:$J$65,7),IF(AND($D$11&lt;1250,$D$13=60),HLOOKUP($D$12,'Lagefaktor 1000m'!$B$69:$J$81,7),IF(AND($D$11&lt;1250,$D$13=75),HLOOKUP($D$12,'Lagefaktor 1000m'!$B$85:$J$97,7),IF(AND($D$11&lt;1250,$D$13=90),HLOOKUP($D$12,'Lagefaktor 1000m'!$B$101:$J$113,7),IF(AND($D$11&lt;1750,$D$13=0),HLOOKUP($D$12,'Lagefaktor 1500m'!$B$5:$J$17,7),IF(AND($D$11&lt;1750,$D$13=15),HLOOKUP($D$12,'Lagefaktor 1500m'!$B$21:$J$33,7),IF(AND($D$11&lt;1750,$D$13=30),HLOOKUP($D$12,'Lagefaktor 1500m'!$B$37:$J$49,7),IF(AND($D$11&lt;1750,$D$13=45),HLOOKUP($D$12,'Lagefaktor 1500m'!$B$53:$J$65,7),IF(AND($D$11&lt;1750,$D$13=60),HLOOKUP($D$12,'Lagefaktor 1500m'!$B$69:$J$81,7),IF(AND($D$11&lt;1750,$D$13=75),HLOOKUP($D$12,'Lagefaktor 1500m'!$B$85:$J$97,7),IF(AND($D$11&lt;1750,$D$13=90),HLOOKUP($D$12,'Lagefaktor 1500m'!$B$101:$J$113,7),IF(AND($D$11&gt;=1750,$D$13=0),HLOOKUP($D$12,'Lagefaktor 2000m'!$B$5:$J$17,7),IF(AND($D$11&gt;=1750,$D$13=15),HLOOKUP($D$12,'Lagefaktor 2000m'!$B$21:$J$33,7),IF(AND($D$11&gt;=1750,$D$13=30),HLOOKUP($D$12,'Lagefaktor 2000m'!$B$37:$J$49,7),IF(AND($D$11&lt;=1750,$D$13=45),HLOOKUP($D$12,'Lagefaktor 2000m'!$B$53:$J$65,7),IF(AND($D$11&lt;=1750,$D$13=60),HLOOKUP($D$12,'Lagefaktor 2000m'!$B$69:$J$81,7),IF(AND($D$11&lt;=1750,$D$13=75),HLOOKUP($D$12,'Lagefaktor 2000m'!$B$85:$J$97,7),HLOOKUP($D$12,'Lagefaktor 2000m'!$B$101:$J$113,7)))))))))))))))))))))))))))))))))))</f>
        <v>0.95</v>
      </c>
      <c r="E27" s="80">
        <v>1</v>
      </c>
      <c r="F27" s="45">
        <f t="shared" si="0"/>
        <v>145.06499999999997</v>
      </c>
      <c r="G27" s="52">
        <v>30</v>
      </c>
      <c r="H27" s="49">
        <f t="shared" si="1"/>
        <v>4.8354999999999988</v>
      </c>
      <c r="I27" s="47">
        <f>IF($D$15="Selektiv beschichteter Flachkollektor",VLOOKUP($B27,Kollektorwirkungsgrad!$A$8:$G$19,2,FALSE),VLOOKUP($B27,Kollektorwirkungsgrad!$A$8:$G$19,5,FALSE))/100</f>
        <v>0.34</v>
      </c>
      <c r="J27" s="48">
        <f t="shared" si="2"/>
        <v>1.6440699999999997</v>
      </c>
      <c r="K27" s="53">
        <f t="shared" si="3"/>
        <v>1.0850861999999999</v>
      </c>
      <c r="L27" s="53">
        <f t="shared" si="4"/>
        <v>32.552585999999998</v>
      </c>
      <c r="M27" s="49">
        <f t="shared" si="8"/>
        <v>8.1199999999999992</v>
      </c>
      <c r="N27" s="49">
        <f t="shared" si="5"/>
        <v>243.59999999999997</v>
      </c>
      <c r="O27" s="49">
        <f t="shared" si="6"/>
        <v>7.483276443843816</v>
      </c>
      <c r="P27" s="54" t="s">
        <v>23</v>
      </c>
      <c r="Q27" s="50">
        <f t="shared" si="7"/>
        <v>0.93541913793103459</v>
      </c>
    </row>
    <row r="28" spans="1:17" s="38" customFormat="1" ht="15" customHeight="1" x14ac:dyDescent="0.25">
      <c r="B28" s="51" t="s">
        <v>7</v>
      </c>
      <c r="C28" s="65">
        <f>IF(B28="Juli",VLOOKUP($D$10,'flächenbzg Globalstrahlung kWh'!$A$4:$O$179,9,FALSE))</f>
        <v>157</v>
      </c>
      <c r="D28" s="66">
        <f>IF(AND($D$11&lt;350,$D$13=0),HLOOKUP($D$12,'Lagefaktor 200m'!$B$5:$J$17,8),IF(AND($D$11&lt;350,$D$13=15),HLOOKUP($D$12,'Lagefaktor 200m'!$B$21:$J$33,8),IF(AND(Berechnung!$D$11&lt;350,Berechnung!$D$13=30),HLOOKUP($D$12,'Lagefaktor 200m'!$B$37:$J$49,8),IF(AND($D$11&lt;350,$D$13=45),HLOOKUP($D$12,'Lagefaktor 200m'!$B$53:$J$65,8),IF(AND($D$11&lt;350,$D$13=60),HLOOKUP($D$12,'Lagefaktor 200m'!$B$69:$J$81,8),IF(AND($D$11&lt;350,$D$13=75),HLOOKUP($D$12,'Lagefaktor 200m'!$B$85:$J$97,8),IF(AND($D$11&lt;350,$D$13=90),HLOOKUP($D$12,'Lagefaktor 200m'!$B$101:$J$113,8),IF(AND($D$11&lt;750,$D$13=0),HLOOKUP(Berechnung!$D$12,'Lagefaktor 500m'!$B$5:$J$17,8),IF(AND($D$11&lt;750,$D$13=15),HLOOKUP($D$12,'Lagefaktor 500m'!$B$21:$J$33,8),IF(AND($D$11&lt;750,$D$13=30),HLOOKUP($D$12,'Lagefaktor 500m'!$B$37:$J$49,8),IF(AND($D$11&lt;750,$D$13=45),HLOOKUP($D$12,'Lagefaktor 500m'!$B$53:$J$65,8),IF(AND($D$11&lt;750,$D$13=60),HLOOKUP($D$12,'Lagefaktor 500m'!$B$69:$J$81,8),IF(AND($D$11&lt;750,$D$13=75),HLOOKUP($D$12,'Lagefaktor 500m'!$B$85:$J$97,3),IF(AND($D$11&lt;750,$D$13=90),HLOOKUP($D$12,'Lagefaktor 500m'!$B$101:$J$113,8),IF(AND($D$11&lt;1250,$D$13=0),HLOOKUP($D$12,'Lagefaktor 1000m'!$B$5:$J$17,8),IF(AND($D$11&lt;1250,$D$13=15),HLOOKUP($D$12,'Lagefaktor 1000m'!$B$21:$J$33,8),IF(AND($D$11&lt;1250,$D$13=30),HLOOKUP($D$12,'Lagefaktor 1000m'!$B$37:$J$49,8),IF(AND($D$11&lt;1250,$D$13=45),HLOOKUP($D$12,'Lagefaktor 1000m'!$B$53:$J$65,8),IF(AND($D$11&lt;1250,$D$13=60),HLOOKUP($D$12,'Lagefaktor 1000m'!$B$69:$J$81,8),IF(AND($D$11&lt;1250,$D$13=75),HLOOKUP($D$12,'Lagefaktor 1000m'!$B$85:$J$97,8),IF(AND($D$11&lt;1250,$D$13=90),HLOOKUP($D$12,'Lagefaktor 1000m'!$B$101:$J$113,8),IF(AND($D$11&lt;1750,$D$13=0),HLOOKUP($D$12,'Lagefaktor 1500m'!$B$5:$J$17,8),IF(AND($D$11&lt;1750,$D$13=15),HLOOKUP($D$12,'Lagefaktor 1500m'!$B$21:$J$33,8),IF(AND($D$11&lt;1750,$D$13=30),HLOOKUP($D$12,'Lagefaktor 1500m'!$B$37:$J$49,8),IF(AND($D$11&lt;1750,$D$13=45),HLOOKUP($D$12,'Lagefaktor 1500m'!$B$53:$J$65,8),IF(AND($D$11&lt;1750,$D$13=60),HLOOKUP($D$12,'Lagefaktor 1500m'!$B$69:$J$81,8),IF(AND($D$11&lt;1750,$D$13=75),HLOOKUP($D$12,'Lagefaktor 1500m'!$B$85:$J$97,8),IF(AND($D$11&lt;1750,$D$13=90),HLOOKUP($D$12,'Lagefaktor 1500m'!$B$101:$J$113,3),IF(AND($D$11&gt;=1750,$D$13=0),HLOOKUP($D$12,'Lagefaktor 2000m'!$B$5:$J$17,8),IF(AND($D$11&gt;=1750,$D$13=15),HLOOKUP($D$12,'Lagefaktor 2000m'!$B$21:$J$33,8),IF(AND($D$11&gt;=1750,$D$13=30),HLOOKUP($D$12,'Lagefaktor 2000m'!$B$37:$J$49,8),IF(AND($D$11&lt;=1750,$D$13=45),HLOOKUP($D$12,'Lagefaktor 2000m'!$B$53:$J$65,8),IF(AND($D$11&lt;=1750,$D$13=60),HLOOKUP($D$12,'Lagefaktor 2000m'!$B$69:$J$81,8),IF(AND($D$11&lt;=1750,$D$13=75),HLOOKUP($D$12,'Lagefaktor 2000m'!$B$85:$J$97,8),HLOOKUP($D$12,'Lagefaktor 2000m'!$B$101:$J$113,8)))))))))))))))))))))))))))))))))))</f>
        <v>0.96</v>
      </c>
      <c r="E28" s="80">
        <v>1</v>
      </c>
      <c r="F28" s="45">
        <f t="shared" si="0"/>
        <v>150.72</v>
      </c>
      <c r="G28" s="52">
        <v>31</v>
      </c>
      <c r="H28" s="49">
        <f t="shared" si="1"/>
        <v>4.8619354838709681</v>
      </c>
      <c r="I28" s="47">
        <f>IF($D$15="Selektiv beschichteter Flachkollektor",VLOOKUP($B28,Kollektorwirkungsgrad!$A$8:$G$19,2,FALSE),VLOOKUP($B28,Kollektorwirkungsgrad!$A$8:$G$19,5,FALSE))/100</f>
        <v>0.35</v>
      </c>
      <c r="J28" s="48">
        <f t="shared" si="2"/>
        <v>1.7016774193548387</v>
      </c>
      <c r="K28" s="53">
        <f t="shared" si="3"/>
        <v>1.1231070967741936</v>
      </c>
      <c r="L28" s="53">
        <f t="shared" si="4"/>
        <v>34.816320000000005</v>
      </c>
      <c r="M28" s="49">
        <f t="shared" si="8"/>
        <v>8.1199999999999992</v>
      </c>
      <c r="N28" s="49">
        <f t="shared" si="5"/>
        <v>251.71999999999997</v>
      </c>
      <c r="O28" s="49">
        <f t="shared" si="6"/>
        <v>7.2299427394968774</v>
      </c>
      <c r="P28" s="54" t="s">
        <v>23</v>
      </c>
      <c r="Q28" s="50">
        <f t="shared" si="7"/>
        <v>0.96819577308120153</v>
      </c>
    </row>
    <row r="29" spans="1:17" s="38" customFormat="1" ht="15" customHeight="1" x14ac:dyDescent="0.25">
      <c r="B29" s="51" t="s">
        <v>8</v>
      </c>
      <c r="C29" s="65">
        <f>IF(B29="August",VLOOKUP($D$10,'flächenbzg Globalstrahlung kWh'!$A$4:$O$179,10,FALSE))</f>
        <v>130.69999999999999</v>
      </c>
      <c r="D29" s="66">
        <f>IF(AND($D$11&lt;350,$D$13=0),HLOOKUP($D$12,'Lagefaktor 200m'!$B$5:$J$17,9),IF(AND($D$11&lt;350,$D$13=15),HLOOKUP($D$12,'Lagefaktor 200m'!$B$21:$J$33,9),IF(AND(Berechnung!$D$11&lt;350,Berechnung!$D$13=30),HLOOKUP($D$12,'Lagefaktor 200m'!$B$37:$J$49,9),IF(AND($D$11&lt;350,$D$13=45),HLOOKUP($D$12,'Lagefaktor 200m'!$B$53:$J$65,9),IF(AND($D$11&lt;350,$D$13=60),HLOOKUP($D$12,'Lagefaktor 200m'!$B$69:$J$81,9),IF(AND($D$11&lt;350,$D$13=75),HLOOKUP($D$12,'Lagefaktor 200m'!$B$85:$J$97,9),IF(AND($D$11&lt;350,$D$13=90),HLOOKUP($D$12,'Lagefaktor 200m'!$B$101:$J$113,9),IF(AND($D$11&lt;750,$D$13=0),HLOOKUP(Berechnung!$D$12,'Lagefaktor 500m'!$B$5:$J$17,9),IF(AND($D$11&lt;750,$D$13=15),HLOOKUP($D$12,'Lagefaktor 500m'!$B$21:$J$33,9),IF(AND($D$11&lt;750,$D$13=30),HLOOKUP($D$12,'Lagefaktor 500m'!$B$37:$J$49,9),IF(AND($D$11&lt;750,$D$13=45),HLOOKUP($D$12,'Lagefaktor 500m'!$B$53:$J$65,9),IF(AND($D$11&lt;750,$D$13=60),HLOOKUP($D$12,'Lagefaktor 500m'!$B$69:$J$81,9),IF(AND($D$11&lt;750,$D$13=75),HLOOKUP($D$12,'Lagefaktor 500m'!$B$85:$J$97,9),IF(AND($D$11&lt;750,$D$13=90),HLOOKUP($D$12,'Lagefaktor 500m'!$B$101:$J$113,9),IF(AND($D$11&lt;1250,$D$13=0),HLOOKUP($D$12,'Lagefaktor 1000m'!$B$5:$J$17,9),IF(AND($D$11&lt;1250,$D$13=15),HLOOKUP($D$12,'Lagefaktor 1000m'!$B$21:$J$33,9),IF(AND($D$11&lt;1250,$D$13=30),HLOOKUP($D$12,'Lagefaktor 1000m'!$B$37:$J$49,9),IF(AND($D$11&lt;1250,$D$13=45),HLOOKUP($D$12,'Lagefaktor 1000m'!$B$53:$J$65,9),IF(AND($D$11&lt;1250,$D$13=60),HLOOKUP($D$12,'Lagefaktor 1000m'!$B$69:$J$81,9),IF(AND($D$11&lt;1250,$D$13=75),HLOOKUP($D$12,'Lagefaktor 1000m'!$B$85:$J$97,9),IF(AND($D$11&lt;1250,$D$13=90),HLOOKUP($D$12,'Lagefaktor 1000m'!$B$101:$J$113,9),IF(AND($D$11&lt;1750,$D$13=0),HLOOKUP($D$12,'Lagefaktor 1500m'!$B$5:$J$17,9),IF(AND($D$11&lt;1750,$D$13=15),HLOOKUP($D$12,'Lagefaktor 1500m'!$B$21:$J$33,9),IF(AND($D$11&lt;1750,$D$13=30),HLOOKUP($D$12,'Lagefaktor 1500m'!$B$37:$J$49,9),IF(AND($D$11&lt;1750,$D$13=45),HLOOKUP($D$12,'Lagefaktor 1500m'!$B$53:$J$65,9),IF(AND($D$11&lt;1750,$D$13=60),HLOOKUP($D$12,'Lagefaktor 1500m'!$B$69:$J$81,9),IF(AND($D$11&lt;1750,$D$13=75),HLOOKUP($D$12,'Lagefaktor 1500m'!$B$85:$J$97,9),IF(AND($D$11&lt;1750,$D$13=90),HLOOKUP($D$12,'Lagefaktor 1500m'!$B$101:$J$113,9),IF(AND($D$11&gt;=1750,$D$13=0),HLOOKUP($D$12,'Lagefaktor 2000m'!$B$5:$J$17,9),IF(AND($D$11&gt;=1750,$D$13=15),HLOOKUP($D$12,'Lagefaktor 2000m'!$B$21:$J$33,9),IF(AND($D$11&gt;=1750,$D$13=30),HLOOKUP($D$12,'Lagefaktor 2000m'!$B$37:$J$49,9),IF(AND($D$11&lt;=1750,$D$13=45),HLOOKUP($D$12,'Lagefaktor 2000m'!$B$53:$J$65,9),IF(AND($D$11&lt;=1750,$D$13=60),HLOOKUP($D$12,'Lagefaktor 2000m'!$B$69:$J$81,9),IF(AND($D$11&lt;=1750,$D$13=75),HLOOKUP($D$12,'Lagefaktor 2000m'!$B$85:$J$97,9),HLOOKUP($D$12,'Lagefaktor 2000m'!$B$101:$J$113,9)))))))))))))))))))))))))))))))))))</f>
        <v>1.03</v>
      </c>
      <c r="E29" s="80">
        <v>1</v>
      </c>
      <c r="F29" s="45">
        <f t="shared" si="0"/>
        <v>134.62099999999998</v>
      </c>
      <c r="G29" s="52">
        <v>31</v>
      </c>
      <c r="H29" s="49">
        <f t="shared" si="1"/>
        <v>4.3426129032258061</v>
      </c>
      <c r="I29" s="47">
        <f>IF($D$15="Selektiv beschichteter Flachkollektor",VLOOKUP($B29,Kollektorwirkungsgrad!$A$8:$G$19,2,FALSE),VLOOKUP($B29,Kollektorwirkungsgrad!$A$8:$G$19,5,FALSE))/100</f>
        <v>0.35</v>
      </c>
      <c r="J29" s="48">
        <f t="shared" si="2"/>
        <v>1.5199145161290319</v>
      </c>
      <c r="K29" s="53">
        <f t="shared" si="3"/>
        <v>1.0031435806451612</v>
      </c>
      <c r="L29" s="53">
        <f t="shared" si="4"/>
        <v>31.097450999999996</v>
      </c>
      <c r="M29" s="49">
        <f t="shared" si="8"/>
        <v>8.1199999999999992</v>
      </c>
      <c r="N29" s="49">
        <f t="shared" si="5"/>
        <v>251.71999999999997</v>
      </c>
      <c r="O29" s="49">
        <f t="shared" si="6"/>
        <v>8.0945541163486361</v>
      </c>
      <c r="P29" s="54" t="s">
        <v>23</v>
      </c>
      <c r="Q29" s="50">
        <f t="shared" si="7"/>
        <v>0.86477894883203554</v>
      </c>
    </row>
    <row r="30" spans="1:17" s="38" customFormat="1" ht="15" customHeight="1" x14ac:dyDescent="0.25">
      <c r="B30" s="51" t="s">
        <v>9</v>
      </c>
      <c r="C30" s="65">
        <f>IF(B30="September",VLOOKUP($D$10,'flächenbzg Globalstrahlung kWh'!$A$4:$O$179,11,FALSE))</f>
        <v>95.2</v>
      </c>
      <c r="D30" s="66">
        <f>IF(AND($D$11&lt;350,$D$13=0),HLOOKUP($D$12,'Lagefaktor 200m'!$B$5:$J$17,10),IF(AND($D$11&lt;350,$D$13=15),HLOOKUP($D$12,'Lagefaktor 200m'!$B$21:$J$33,10),IF(AND(Berechnung!$D$11&lt;350,Berechnung!$D$13=30),HLOOKUP($D$12,'Lagefaktor 200m'!$B$37:$J$49,10),IF(AND($D$11&lt;350,$D$13=45),HLOOKUP($D$12,'Lagefaktor 200m'!$B$53:$J$65,10),IF(AND($D$11&lt;350,$D$13=60),HLOOKUP($D$12,'Lagefaktor 200m'!$B$69:$J$81,10),IF(AND($D$11&lt;350,$D$13=75),HLOOKUP($D$12,'Lagefaktor 200m'!$B$85:$J$97,10),IF(AND($D$11&lt;350,$D$13=90),HLOOKUP($D$12,'Lagefaktor 200m'!$B$101:$J$113,10),IF(AND($D$11&lt;750,$D$13=0),HLOOKUP(Berechnung!$D$12,'Lagefaktor 500m'!$B$5:$J$17,10),IF(AND($D$11&lt;750,$D$13=15),HLOOKUP($D$12,'Lagefaktor 500m'!$B$21:$J$33,10),IF(AND($D$11&lt;750,$D$13=30),HLOOKUP($D$12,'Lagefaktor 500m'!$B$37:$J$49,10),IF(AND($D$11&lt;750,$D$13=45),HLOOKUP($D$12,'Lagefaktor 500m'!$B$53:$J$65,10),IF(AND($D$11&lt;750,$D$13=60),HLOOKUP($D$12,'Lagefaktor 500m'!$B$69:$J$81,10),IF(AND($D$11&lt;750,$D$13=75),HLOOKUP($D$12,'Lagefaktor 500m'!$B$85:$J$97,10),IF(AND($D$11&lt;750,$D$13=90),HLOOKUP($D$12,'Lagefaktor 500m'!$B$101:$J$113,10),IF(AND($D$11&lt;1250,$D$13=0),HLOOKUP($D$12,'Lagefaktor 1000m'!$B$5:$J$17,10),IF(AND($D$11&lt;1250,$D$13=15),HLOOKUP($D$12,'Lagefaktor 1000m'!$B$21:$J$33,10),IF(AND($D$11&lt;1250,$D$13=30),HLOOKUP($D$12,'Lagefaktor 1000m'!$B$37:$J$49,10),IF(AND($D$11&lt;1250,$D$13=45),HLOOKUP($D$12,'Lagefaktor 1000m'!$B$53:$J$65,10),IF(AND($D$11&lt;1250,$D$13=60),HLOOKUP($D$12,'Lagefaktor 1000m'!$B$69:$J$81,10),IF(AND($D$11&lt;1250,$D$13=75),HLOOKUP($D$12,'Lagefaktor 1000m'!$B$85:$J$97,10),IF(AND($D$11&lt;1250,$D$13=90),HLOOKUP($D$12,'Lagefaktor 1000m'!$B$101:$J$113,10),IF(AND($D$11&lt;1750,$D$13=0),HLOOKUP($D$12,'Lagefaktor 1500m'!$B$5:$J$17,10),IF(AND($D$11&lt;1750,$D$13=15),HLOOKUP($D$12,'Lagefaktor 1500m'!$B$21:$J$33,10),IF(AND($D$11&lt;1750,$D$13=30),HLOOKUP($D$12,'Lagefaktor 1500m'!$B$37:$J$49,10),IF(AND($D$11&lt;1750,$D$13=45),HLOOKUP($D$12,'Lagefaktor 1500m'!$B$53:$J$65,10),IF(AND($D$11&lt;1750,$D$13=60),HLOOKUP($D$12,'Lagefaktor 1500m'!$B$69:$J$81,10),IF(AND($D$11&lt;1750,$D$13=75),HLOOKUP($D$12,'Lagefaktor 1500m'!$B$85:$J$97,10),IF(AND($D$11&lt;1750,$D$13=90),HLOOKUP($D$12,'Lagefaktor 1500m'!$B$101:$J$113,10),IF(AND($D$11&gt;=1750,$D$13=0),HLOOKUP($D$12,'Lagefaktor 2000m'!$B$5:$J$17,10),IF(AND($D$11&gt;=1750,$D$13=15),HLOOKUP($D$12,'Lagefaktor 2000m'!$B$21:$J$33,10),IF(AND($D$11&gt;=1750,$D$13=30),HLOOKUP($D$12,'Lagefaktor 2000m'!$B$37:$J$49,10),IF(AND($D$11&lt;=1750,$D$13=45),HLOOKUP($D$12,'Lagefaktor 2000m'!$B$53:$J$65,10),IF(AND($D$11&lt;=1750,$D$13=60),HLOOKUP($D$12,'Lagefaktor 2000m'!$B$69:$J$81,10),IF(AND($D$11&lt;=1750,$D$13=75),HLOOKUP($D$12,'Lagefaktor 2000m'!$B$85:$J$97,10),HLOOKUP($D$12,'Lagefaktor 2000m'!$B$101:$J$113,10)))))))))))))))))))))))))))))))))))</f>
        <v>1.18</v>
      </c>
      <c r="E30" s="80">
        <v>1</v>
      </c>
      <c r="F30" s="45">
        <f t="shared" si="0"/>
        <v>112.336</v>
      </c>
      <c r="G30" s="52">
        <v>30</v>
      </c>
      <c r="H30" s="49">
        <f t="shared" si="1"/>
        <v>3.7445333333333335</v>
      </c>
      <c r="I30" s="47">
        <f>IF($D$15="Selektiv beschichteter Flachkollektor",VLOOKUP($B30,Kollektorwirkungsgrad!$A$8:$G$19,2,FALSE),VLOOKUP($B30,Kollektorwirkungsgrad!$A$8:$G$19,5,FALSE))/100</f>
        <v>0.35</v>
      </c>
      <c r="J30" s="48">
        <f t="shared" si="2"/>
        <v>1.3105866666666666</v>
      </c>
      <c r="K30" s="53">
        <f t="shared" si="3"/>
        <v>0.86498719999999996</v>
      </c>
      <c r="L30" s="53">
        <f t="shared" si="4"/>
        <v>25.949615999999999</v>
      </c>
      <c r="M30" s="49">
        <f t="shared" si="8"/>
        <v>8.1199999999999992</v>
      </c>
      <c r="N30" s="49">
        <f t="shared" si="5"/>
        <v>243.59999999999997</v>
      </c>
      <c r="O30" s="49">
        <f t="shared" si="6"/>
        <v>9.387422149137004</v>
      </c>
      <c r="P30" s="54" t="s">
        <v>23</v>
      </c>
      <c r="Q30" s="50">
        <f t="shared" si="7"/>
        <v>0.74567862068965529</v>
      </c>
    </row>
    <row r="31" spans="1:17" s="38" customFormat="1" ht="15" customHeight="1" x14ac:dyDescent="0.25">
      <c r="B31" s="51" t="s">
        <v>10</v>
      </c>
      <c r="C31" s="65">
        <f>IF(B31="Oktober",VLOOKUP($D$10,'flächenbzg Globalstrahlung kWh'!$A$4:$O$179,12,FALSE))</f>
        <v>54.5</v>
      </c>
      <c r="D31" s="66">
        <f>IF(AND($D$11&lt;350,$D$13=0),HLOOKUP($D$12,'Lagefaktor 200m'!$B$5:$J$17,11),IF(AND($D$11&lt;350,$D$13=15),HLOOKUP($D$12,'Lagefaktor 200m'!$B$21:$J$33,11),IF(AND(Berechnung!$D$11&lt;350,Berechnung!$D$13=30),HLOOKUP($D$12,'Lagefaktor 200m'!$B$37:$J$49,11),IF(AND($D$11&lt;350,$D$13=45),HLOOKUP($D$12,'Lagefaktor 200m'!$B$53:$J$65,11),IF(AND($D$11&lt;350,$D$13=60),HLOOKUP($D$12,'Lagefaktor 200m'!$B$69:$J$81,11),IF(AND($D$11&lt;350,$D$13=75),HLOOKUP($D$12,'Lagefaktor 200m'!$B$85:$J$97,11),IF(AND($D$11&lt;350,$D$13=90),HLOOKUP($D$12,'Lagefaktor 200m'!$B$101:$J$113,11),IF(AND($D$11&lt;750,$D$13=0),HLOOKUP(Berechnung!$D$12,'Lagefaktor 500m'!$B$5:$J$17,11),IF(AND($D$11&lt;750,$D$13=15),HLOOKUP($D$12,'Lagefaktor 500m'!$B$21:$J$33,11),IF(AND($D$11&lt;750,$D$13=30),HLOOKUP($D$12,'Lagefaktor 500m'!$B$37:$J$49,11),IF(AND($D$11&lt;750,$D$13=45),HLOOKUP($D$12,'Lagefaktor 500m'!$B$53:$J$65,11),IF(AND($D$11&lt;750,$D$13=60),HLOOKUP($D$12,'Lagefaktor 500m'!$B$69:$J$81,11),IF(AND($D$11&lt;750,$D$13=75),HLOOKUP($D$12,'Lagefaktor 500m'!$B$85:$J$97,11),IF(AND($D$11&lt;750,$D$13=90),HLOOKUP($D$12,'Lagefaktor 500m'!$B$101:$J$113,11),IF(AND($D$11&lt;1250,$D$13=0),HLOOKUP($D$12,'Lagefaktor 1000m'!$B$5:$J$17,11),IF(AND($D$11&lt;1250,$D$13=15),HLOOKUP($D$12,'Lagefaktor 1000m'!$B$21:$J$33,11),IF(AND($D$11&lt;1250,$D$13=30),HLOOKUP($D$12,'Lagefaktor 1000m'!$B$37:$J$49,11),IF(AND($D$11&lt;1250,$D$13=45),HLOOKUP($D$12,'Lagefaktor 1000m'!$B$53:$J$65,11),IF(AND($D$11&lt;1250,$D$13=60),HLOOKUP($D$12,'Lagefaktor 1000m'!$B$69:$J$81,11),IF(AND($D$11&lt;1250,$D$13=75),HLOOKUP($D$12,'Lagefaktor 1000m'!$B$85:$J$97,11),IF(AND($D$11&lt;1250,$D$13=90),HLOOKUP($D$12,'Lagefaktor 1000m'!$B$101:$J$113,11),IF(AND($D$11&lt;1750,$D$13=0),HLOOKUP($D$12,'Lagefaktor 1500m'!$B$5:$J$17,11),IF(AND($D$11&lt;1750,$D$13=15),HLOOKUP($D$12,'Lagefaktor 1500m'!$B$21:$J$33,11),IF(AND($D$11&lt;1750,$D$13=30),HLOOKUP($D$12,'Lagefaktor 1500m'!$B$37:$J$49,11),IF(AND($D$11&lt;1750,$D$13=45),HLOOKUP($D$12,'Lagefaktor 1500m'!$B$53:$J$65,11),IF(AND($D$11&lt;1750,$D$13=60),HLOOKUP($D$12,'Lagefaktor 1500m'!$B$69:$J$81,11),IF(AND($D$11&lt;1750,$D$13=75),HLOOKUP($D$12,'Lagefaktor 1500m'!$B$85:$J$97,11),IF(AND($D$11&lt;1750,$D$13=90),HLOOKUP($D$12,'Lagefaktor 1500m'!$B$101:$J$113,11),IF(AND($D$11&gt;=1750,$D$13=0),HLOOKUP($D$12,'Lagefaktor 2000m'!$B$5:$J$17,11),IF(AND($D$11&gt;=1750,$D$13=15),HLOOKUP($D$12,'Lagefaktor 2000m'!$B$21:$J$33,11),IF(AND($D$11&gt;=1750,$D$13=30),HLOOKUP($D$12,'Lagefaktor 2000m'!$B$37:$J$49,11),IF(AND($D$11&lt;=1750,$D$13=45),HLOOKUP($D$12,'Lagefaktor 2000m'!$B$53:$J$65,11),IF(AND($D$11&lt;=1750,$D$13=60),HLOOKUP($D$12,'Lagefaktor 2000m'!$B$69:$J$81,11),IF(AND($D$11&lt;=1750,$D$13=75),HLOOKUP($D$12,'Lagefaktor 2000m'!$B$85:$J$97,11),HLOOKUP($D$12,'Lagefaktor 2000m'!$B$101:$J$113,11)))))))))))))))))))))))))))))))))))</f>
        <v>1.34</v>
      </c>
      <c r="E31" s="80">
        <v>1</v>
      </c>
      <c r="F31" s="45">
        <f t="shared" si="0"/>
        <v>73.03</v>
      </c>
      <c r="G31" s="52">
        <v>31</v>
      </c>
      <c r="H31" s="49">
        <f t="shared" si="1"/>
        <v>2.3558064516129034</v>
      </c>
      <c r="I31" s="47">
        <f>IF($D$15="Selektiv beschichteter Flachkollektor",VLOOKUP($B31,Kollektorwirkungsgrad!$A$8:$G$19,2,FALSE),VLOOKUP($B31,Kollektorwirkungsgrad!$A$8:$G$19,5,FALSE))/100</f>
        <v>0.36</v>
      </c>
      <c r="J31" s="48">
        <f t="shared" si="2"/>
        <v>0.84809032258064521</v>
      </c>
      <c r="K31" s="53">
        <f t="shared" si="3"/>
        <v>0.55973961290322582</v>
      </c>
      <c r="L31" s="53">
        <f t="shared" si="4"/>
        <v>17.351928000000001</v>
      </c>
      <c r="M31" s="49">
        <f t="shared" si="8"/>
        <v>8.1199999999999992</v>
      </c>
      <c r="N31" s="49">
        <f t="shared" si="5"/>
        <v>251.71999999999997</v>
      </c>
      <c r="O31" s="49">
        <f t="shared" si="6"/>
        <v>14.506745302308767</v>
      </c>
      <c r="P31" s="54" t="s">
        <v>23</v>
      </c>
      <c r="Q31" s="50">
        <f t="shared" si="7"/>
        <v>0.48253414905450509</v>
      </c>
    </row>
    <row r="32" spans="1:17" s="38" customFormat="1" ht="15" customHeight="1" x14ac:dyDescent="0.25">
      <c r="B32" s="51" t="s">
        <v>11</v>
      </c>
      <c r="C32" s="65">
        <f>IF(B32="November",VLOOKUP($D$10,'flächenbzg Globalstrahlung kWh'!$A$4:$O$179,13,FALSE))</f>
        <v>27.8</v>
      </c>
      <c r="D32" s="66">
        <f>IF(AND($D$11&lt;350,$D$13=0),HLOOKUP($D$12,'Lagefaktor 200m'!$B$5:$J$17,12),IF(AND($D$11&lt;350,$D$13=15),HLOOKUP($D$12,'Lagefaktor 200m'!$B$21:$J$33,12),IF(AND(Berechnung!$D$11&lt;350,Berechnung!$D$13=30),HLOOKUP($D$12,'Lagefaktor 200m'!$B$37:$J$49,12),IF(AND($D$11&lt;350,$D$13=45),HLOOKUP($D$12,'Lagefaktor 200m'!$B$53:$J$65,12),IF(AND($D$11&lt;350,$D$13=60),HLOOKUP($D$12,'Lagefaktor 200m'!$B$69:$J$81,12),IF(AND($D$11&lt;350,$D$13=75),HLOOKUP($D$12,'Lagefaktor 200m'!$B$85:$J$97,12),IF(AND($D$11&lt;350,$D$13=90),HLOOKUP($D$12,'Lagefaktor 200m'!$B$101:$J$113,12),IF(AND($D$11&lt;750,$D$13=0),HLOOKUP(Berechnung!$D$12,'Lagefaktor 500m'!$B$5:$J$17,12),IF(AND($D$11&lt;750,$D$13=15),HLOOKUP($D$12,'Lagefaktor 500m'!$B$21:$J$33,12),IF(AND($D$11&lt;750,$D$13=30),HLOOKUP($D$12,'Lagefaktor 500m'!$B$37:$J$49,12),IF(AND($D$11&lt;750,$D$13=45),HLOOKUP($D$12,'Lagefaktor 500m'!$B$53:$J$65,12),IF(AND($D$11&lt;750,$D$13=60),HLOOKUP($D$12,'Lagefaktor 500m'!$B$69:$J$81,12),IF(AND($D$11&lt;750,$D$13=75),HLOOKUP($D$12,'Lagefaktor 500m'!$B$85:$J$97,12),IF(AND($D$11&lt;750,$D$13=90),HLOOKUP($D$12,'Lagefaktor 500m'!$B$101:$J$113,12),IF(AND($D$11&lt;1250,$D$13=0),HLOOKUP($D$12,'Lagefaktor 1000m'!$B$5:$J$17,12),IF(AND($D$11&lt;1250,$D$13=15),HLOOKUP($D$12,'Lagefaktor 1000m'!$B$21:$J$33,12),IF(AND($D$11&lt;1250,$D$13=30),HLOOKUP($D$12,'Lagefaktor 1000m'!$B$37:$J$49,12),IF(AND($D$11&lt;1250,$D$13=45),HLOOKUP($D$12,'Lagefaktor 1000m'!$B$53:$J$65,12),IF(AND($D$11&lt;1250,$D$13=60),HLOOKUP($D$12,'Lagefaktor 1000m'!$B$69:$J$81,12),IF(AND($D$11&lt;1250,$D$13=75),HLOOKUP($D$12,'Lagefaktor 1000m'!$B$85:$J$97,12),IF(AND($D$11&lt;1250,$D$13=90),HLOOKUP($D$12,'Lagefaktor 1000m'!$B$101:$J$113,12),IF(AND($D$11&lt;1750,$D$13=0),HLOOKUP($D$12,'Lagefaktor 1500m'!$B$5:$J$17,12),IF(AND($D$11&lt;1750,$D$13=15),HLOOKUP($D$12,'Lagefaktor 1500m'!$B$21:$J$33,12),IF(AND($D$11&lt;1750,$D$13=30),HLOOKUP($D$12,'Lagefaktor 1500m'!$B$37:$J$49,12),IF(AND($D$11&lt;1750,$D$13=45),HLOOKUP($D$12,'Lagefaktor 1500m'!$B$53:$J$65,12),IF(AND($D$11&lt;1750,$D$13=60),HLOOKUP($D$12,'Lagefaktor 1500m'!$B$69:$J$81,12),IF(AND($D$11&lt;1750,$D$13=75),HLOOKUP($D$12,'Lagefaktor 1500m'!$B$85:$J$97,12),IF(AND($D$11&lt;1750,$D$13=90),HLOOKUP($D$12,'Lagefaktor 1500m'!$B$101:$J$113,12),IF(AND($D$11&gt;=1750,$D$13=0),HLOOKUP($D$12,'Lagefaktor 2000m'!$B$5:$J$17,3),IF(AND($D$11&gt;=1750,$D$13=15),HLOOKUP($D$12,'Lagefaktor 2000m'!$B$21:$J$33,3),IF(AND($D$11&gt;=1750,$D$13=30),HLOOKUP($D$12,'Lagefaktor 2000m'!$B$37:$J$49,12),IF(AND($D$11&lt;=1750,$D$13=45),HLOOKUP($D$12,'Lagefaktor 2000m'!$B$53:$J$65,12),IF(AND($D$11&lt;=1750,$D$13=60),HLOOKUP($D$12,'Lagefaktor 2000m'!$B$69:$J$81,12),IF(AND($D$11&lt;=1750,$D$13=75),HLOOKUP($D$12,'Lagefaktor 2000m'!$B$85:$J$97,12),HLOOKUP($D$12,'Lagefaktor 2000m'!$B$101:$J$113,12)))))))))))))))))))))))))))))))))))</f>
        <v>1.52</v>
      </c>
      <c r="E32" s="80">
        <v>1</v>
      </c>
      <c r="F32" s="45">
        <f t="shared" si="0"/>
        <v>42.256</v>
      </c>
      <c r="G32" s="52">
        <v>30</v>
      </c>
      <c r="H32" s="49">
        <f t="shared" si="1"/>
        <v>1.4085333333333334</v>
      </c>
      <c r="I32" s="47">
        <f>IF($D$15="Selektiv beschichteter Flachkollektor",VLOOKUP($B32,Kollektorwirkungsgrad!$A$8:$G$19,2,FALSE),VLOOKUP($B32,Kollektorwirkungsgrad!$A$8:$G$19,5,FALSE))/100</f>
        <v>0.33</v>
      </c>
      <c r="J32" s="48">
        <f t="shared" si="2"/>
        <v>0.46481600000000006</v>
      </c>
      <c r="K32" s="53">
        <f t="shared" si="3"/>
        <v>0.30677856000000003</v>
      </c>
      <c r="L32" s="53">
        <f t="shared" si="4"/>
        <v>9.2033568000000017</v>
      </c>
      <c r="M32" s="49">
        <f t="shared" si="8"/>
        <v>8.1199999999999992</v>
      </c>
      <c r="N32" s="49">
        <f t="shared" si="5"/>
        <v>243.59999999999997</v>
      </c>
      <c r="O32" s="49">
        <f t="shared" si="6"/>
        <v>26.468603281793868</v>
      </c>
      <c r="P32" s="54" t="s">
        <v>23</v>
      </c>
      <c r="Q32" s="50">
        <f t="shared" si="7"/>
        <v>0.26446427586206905</v>
      </c>
    </row>
    <row r="33" spans="2:17" s="38" customFormat="1" ht="15" customHeight="1" thickBot="1" x14ac:dyDescent="0.3">
      <c r="B33" s="55" t="s">
        <v>12</v>
      </c>
      <c r="C33" s="67">
        <f>IF(B33="Dezember",VLOOKUP($D$10,'flächenbzg Globalstrahlung kWh'!$A$4:$O$179,14,FALSE))</f>
        <v>20.5</v>
      </c>
      <c r="D33" s="67">
        <f>IF(AND($D$11&lt;350,$D$13=0),HLOOKUP($D$12,'Lagefaktor 200m'!$B$5:$J$17,13),IF(AND($D$11&lt;350,$D$13=15),HLOOKUP($D$12,'Lagefaktor 200m'!$B$21:$J$33,13),IF(AND(Berechnung!$D$11&lt;350,Berechnung!$D$13=30),HLOOKUP($D$12,'Lagefaktor 200m'!$B$37:$J$49,13),IF(AND($D$11&lt;350,$D$13=45),HLOOKUP($D$12,'Lagefaktor 200m'!$B$53:$J$65,13),IF(AND($D$11&lt;350,$D$13=60),HLOOKUP($D$12,'Lagefaktor 200m'!$B$69:$J$81,13),IF(AND($D$11&lt;350,$D$13=75),HLOOKUP($D$12,'Lagefaktor 200m'!$B$85:$J$97,13),IF(AND($D$11&lt;350,$D$13=90),HLOOKUP($D$12,'Lagefaktor 200m'!$B$101:$J$113,13),IF(AND($D$11&lt;750,$D$13=0),HLOOKUP(Berechnung!$D$12,'Lagefaktor 500m'!$B$5:$J$17,13),IF(AND($D$11&lt;750,$D$13=15),HLOOKUP($D$12,'Lagefaktor 500m'!$B$21:$J$33,13),IF(AND($D$11&lt;750,$D$13=30),HLOOKUP($D$12,'Lagefaktor 500m'!$B$37:$J$49,13),IF(AND($D$11&lt;750,$D$13=45),HLOOKUP($D$12,'Lagefaktor 500m'!$B$53:$J$65,13),IF(AND($D$11&lt;750,$D$13=60),HLOOKUP($D$12,'Lagefaktor 500m'!$B$69:$J$81,13),IF(AND($D$11&lt;750,$D$13=75),HLOOKUP($D$12,'Lagefaktor 500m'!$B$85:$J$97,13),IF(AND($D$11&lt;750,$D$13=90),HLOOKUP($D$12,'Lagefaktor 500m'!$B$101:$J$113,13),IF(AND($D$11&lt;1250,$D$13=0),HLOOKUP($D$12,'Lagefaktor 1000m'!$B$5:$J$17,13),IF(AND($D$11&lt;1250,$D$13=15),HLOOKUP($D$12,'Lagefaktor 1000m'!$B$21:$J$33,13),IF(AND($D$11&lt;1250,$D$13=30),HLOOKUP($D$12,'Lagefaktor 1000m'!$B$37:$J$49,13),IF(AND($D$11&lt;1250,$D$13=45),HLOOKUP($D$12,'Lagefaktor 1000m'!$B$53:$J$65,13),IF(AND($D$11&lt;1250,$D$13=60),HLOOKUP($D$12,'Lagefaktor 1000m'!$B$69:$J$81,13),IF(AND($D$11&lt;1250,$D$13=75),HLOOKUP($D$12,'Lagefaktor 1000m'!$B$85:$J$97,13),IF(AND($D$11&lt;1250,$D$13=90),HLOOKUP($D$12,'Lagefaktor 1000m'!$B$101:$J$113,13),IF(AND($D$11&lt;1750,$D$13=0),HLOOKUP($D$12,'Lagefaktor 1500m'!$B$5:$J$17,13),IF(AND($D$11&lt;1750,$D$13=15),HLOOKUP($D$12,'Lagefaktor 1500m'!$B$21:$J$33,13),IF(AND($D$11&lt;1750,$D$13=30),HLOOKUP($D$12,'Lagefaktor 1500m'!$B$37:$J$49,13),IF(AND($D$11&lt;1750,$D$13=45),HLOOKUP($D$12,'Lagefaktor 1500m'!$B$53:$J$65,13),IF(AND($D$11&lt;1750,$D$13=60),HLOOKUP($D$12,'Lagefaktor 1500m'!$B$69:$J$81,13),IF(AND($D$11&lt;1750,$D$13=75),HLOOKUP($D$12,'Lagefaktor 1500m'!$B$85:$J$97,13),IF(AND($D$11&lt;1750,$D$13=90),HLOOKUP($D$12,'Lagefaktor 1500m'!$B$101:$J$113,13),IF(AND($D$11&gt;=1750,$D$13=0),HLOOKUP($D$12,'Lagefaktor 2000m'!$B$5:$J$17,13),IF(AND($D$11&gt;=1750,$D$13=15),HLOOKUP($D$12,'Lagefaktor 2000m'!$B$21:$J$33,13),IF(AND($D$11&gt;=1750,$D$13=30),HLOOKUP($D$12,'Lagefaktor 2000m'!$B$37:$J$49,13),IF(AND($D$11&lt;=1750,$D$13=45),HLOOKUP($D$12,'Lagefaktor 2000m'!$B$53:$J$65,13),IF(AND($D$11&lt;=1750,$D$13=60),HLOOKUP($D$12,'Lagefaktor 2000m'!$B$69:$J$81,13),IF(AND($D$11&lt;=1750,$D$13=75),HLOOKUP($D$12,'Lagefaktor 2000m'!$B$85:$J$97,13),HLOOKUP($D$12,'Lagefaktor 2000m'!$B$101:$J$113,13)))))))))))))))))))))))))))))))))))</f>
        <v>1.56</v>
      </c>
      <c r="E33" s="81">
        <v>1</v>
      </c>
      <c r="F33" s="63">
        <f t="shared" si="0"/>
        <v>31.98</v>
      </c>
      <c r="G33" s="56">
        <v>31</v>
      </c>
      <c r="H33" s="57">
        <f t="shared" si="1"/>
        <v>1.0316129032258066</v>
      </c>
      <c r="I33" s="84">
        <f>IF($D$15="Selektiv beschichteter Flachkollektor",VLOOKUP($B33,Kollektorwirkungsgrad!$A$8:$G$19,2,FALSE),VLOOKUP($B33,Kollektorwirkungsgrad!$A$8:$G$19,5,FALSE))/100</f>
        <v>0.28999999999999998</v>
      </c>
      <c r="J33" s="83">
        <f t="shared" si="2"/>
        <v>0.2991677419354839</v>
      </c>
      <c r="K33" s="58">
        <f t="shared" si="3"/>
        <v>0.19745070967741937</v>
      </c>
      <c r="L33" s="58">
        <f t="shared" si="4"/>
        <v>6.120972000000001</v>
      </c>
      <c r="M33" s="57">
        <f t="shared" si="8"/>
        <v>8.1199999999999992</v>
      </c>
      <c r="N33" s="57">
        <f t="shared" si="5"/>
        <v>251.71999999999997</v>
      </c>
      <c r="O33" s="57">
        <f t="shared" si="6"/>
        <v>41.12418746565087</v>
      </c>
      <c r="P33" s="59" t="s">
        <v>23</v>
      </c>
      <c r="Q33" s="64">
        <f t="shared" si="7"/>
        <v>0.17021612903225811</v>
      </c>
    </row>
    <row r="34" spans="2:17" s="38" customFormat="1" ht="19.5" customHeight="1" x14ac:dyDescent="0.25">
      <c r="B34" s="70" t="s">
        <v>13</v>
      </c>
      <c r="C34" s="71">
        <f>SUM(C22:C33)</f>
        <v>1041.5</v>
      </c>
      <c r="K34" s="72" t="s">
        <v>42</v>
      </c>
      <c r="L34" s="72"/>
      <c r="M34" s="73"/>
      <c r="N34" s="73"/>
      <c r="O34" s="73"/>
      <c r="P34" s="73"/>
      <c r="Q34" s="74">
        <f>AVERAGE(Q22:Q33)</f>
        <v>0.59951860798373857</v>
      </c>
    </row>
    <row r="35" spans="2:17" ht="16.5" x14ac:dyDescent="0.25">
      <c r="B35" s="60"/>
      <c r="C35" s="38"/>
    </row>
    <row r="36" spans="2:17" ht="16.5" x14ac:dyDescent="0.25">
      <c r="B36" s="60"/>
      <c r="C36" s="38"/>
    </row>
  </sheetData>
  <sheetProtection algorithmName="SHA-512" hashValue="E9uKKMOiGPdDTei9k9S2EoVTwzQs4GRmzHRWZYz68r6DZk6h4mczQsV0Ik6H4J2wZLej03FElg1Otzm9DxhvvA==" saltValue="TcobHgn/pIa0N7aEFkcRjQ==" spinCount="100000" sheet="1" objects="1" scenarios="1" selectLockedCells="1"/>
  <mergeCells count="22">
    <mergeCell ref="B13:C13"/>
    <mergeCell ref="B12:C12"/>
    <mergeCell ref="B17:C17"/>
    <mergeCell ref="D17:G17"/>
    <mergeCell ref="D11:G11"/>
    <mergeCell ref="D12:G12"/>
    <mergeCell ref="D13:G13"/>
    <mergeCell ref="B20:B21"/>
    <mergeCell ref="G19:H19"/>
    <mergeCell ref="B16:C16"/>
    <mergeCell ref="B15:C15"/>
    <mergeCell ref="B14:C14"/>
    <mergeCell ref="D16:G16"/>
    <mergeCell ref="D14:G14"/>
    <mergeCell ref="D15:G15"/>
    <mergeCell ref="B10:C10"/>
    <mergeCell ref="A3:R3"/>
    <mergeCell ref="A2:R2"/>
    <mergeCell ref="A1:R1"/>
    <mergeCell ref="B11:C11"/>
    <mergeCell ref="D9:G9"/>
    <mergeCell ref="D10:G10"/>
  </mergeCells>
  <pageMargins left="0.7" right="0.7" top="0.78740157499999996" bottom="0.78740157499999996" header="0.3" footer="0.3"/>
  <pageSetup paperSize="9" scale="68" orientation="landscape" r:id="rId1"/>
  <headerFooter>
    <oddHeader>&amp;C&amp;14Excelprogramm als Anhang zur ÖNORM H 7701-2:2018&amp;R&amp;14FHOÖ; Forschungsgruppe ASiC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'Lagefaktor 200m'!$N$4:$N$10</xm:f>
          </x14:formula1>
          <xm:sqref>D13:G13</xm:sqref>
        </x14:dataValidation>
        <x14:dataValidation type="list" allowBlank="1" showInputMessage="1" showErrorMessage="1">
          <x14:formula1>
            <xm:f>'Lagefaktor 200m'!$B$5:$J$5</xm:f>
          </x14:formula1>
          <xm:sqref>D12:G12</xm:sqref>
        </x14:dataValidation>
        <x14:dataValidation type="list" allowBlank="1" showErrorMessage="1">
          <x14:formula1>
            <xm:f>'flächenbzg Globalstrahlung kWh'!$A$4:$A$179</xm:f>
          </x14:formula1>
          <xm:sqref>D10:G10</xm:sqref>
        </x14:dataValidation>
        <x14:dataValidation type="list" allowBlank="1" showInputMessage="1" showErrorMessage="1">
          <x14:formula1>
            <xm:f>'flächenbzg Globalstrahlung kWh'!#REF!</xm:f>
          </x14:formula1>
          <xm:sqref>D9:G9</xm:sqref>
        </x14:dataValidation>
        <x14:dataValidation type="list" allowBlank="1" showInputMessage="1" showErrorMessage="1">
          <x14:formula1>
            <xm:f>Kollektorwirkungsgrad!$L$1:$L$2</xm:f>
          </x14:formula1>
          <xm:sqref>D15:G15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F26" sqref="F26"/>
    </sheetView>
  </sheetViews>
  <sheetFormatPr baseColWidth="10" defaultRowHeight="15" x14ac:dyDescent="0.25"/>
  <cols>
    <col min="1" max="1" width="21.28515625" customWidth="1"/>
    <col min="2" max="7" width="8.7109375" customWidth="1"/>
  </cols>
  <sheetData>
    <row r="1" spans="1:12" ht="45" customHeight="1" thickTop="1" x14ac:dyDescent="0.25">
      <c r="A1" s="142" t="s">
        <v>481</v>
      </c>
      <c r="B1" s="145" t="s">
        <v>476</v>
      </c>
      <c r="C1" s="146"/>
      <c r="D1" s="147"/>
      <c r="E1" s="161" t="s">
        <v>482</v>
      </c>
      <c r="F1" s="162"/>
      <c r="G1" s="163"/>
      <c r="L1" t="s">
        <v>476</v>
      </c>
    </row>
    <row r="2" spans="1:12" ht="15.75" thickBot="1" x14ac:dyDescent="0.3">
      <c r="A2" s="143"/>
      <c r="B2" s="148"/>
      <c r="C2" s="149"/>
      <c r="D2" s="150"/>
      <c r="E2" s="164"/>
      <c r="F2" s="165"/>
      <c r="G2" s="166"/>
      <c r="L2" t="s">
        <v>482</v>
      </c>
    </row>
    <row r="3" spans="1:12" ht="19.5" thickBot="1" x14ac:dyDescent="0.3">
      <c r="A3" s="143"/>
      <c r="B3" s="33" t="s">
        <v>478</v>
      </c>
      <c r="C3" s="34" t="s">
        <v>479</v>
      </c>
      <c r="D3" s="34" t="s">
        <v>480</v>
      </c>
      <c r="E3" s="33" t="s">
        <v>478</v>
      </c>
      <c r="F3" s="34" t="s">
        <v>479</v>
      </c>
      <c r="G3" s="35" t="s">
        <v>480</v>
      </c>
    </row>
    <row r="4" spans="1:12" ht="15.75" thickBot="1" x14ac:dyDescent="0.3">
      <c r="A4" s="144"/>
      <c r="B4" s="14">
        <v>0.71799999999999997</v>
      </c>
      <c r="C4" s="14">
        <v>3.14</v>
      </c>
      <c r="D4" s="14">
        <v>1.2999999999999999E-2</v>
      </c>
      <c r="E4" s="14">
        <v>0.53</v>
      </c>
      <c r="F4" s="14">
        <v>0.6</v>
      </c>
      <c r="G4" s="15">
        <v>6.0000000000000001E-3</v>
      </c>
    </row>
    <row r="5" spans="1:12" ht="25.5" thickTop="1" thickBot="1" x14ac:dyDescent="0.3">
      <c r="A5" s="19" t="s">
        <v>484</v>
      </c>
      <c r="B5" s="151">
        <v>7.7</v>
      </c>
      <c r="C5" s="152"/>
      <c r="D5" s="153"/>
      <c r="E5" s="151">
        <v>5.14</v>
      </c>
      <c r="F5" s="152"/>
      <c r="G5" s="154"/>
    </row>
    <row r="6" spans="1:12" ht="24.75" thickBot="1" x14ac:dyDescent="0.3">
      <c r="A6" s="20" t="s">
        <v>483</v>
      </c>
      <c r="B6" s="155">
        <v>50</v>
      </c>
      <c r="C6" s="156"/>
      <c r="D6" s="157"/>
      <c r="E6" s="158">
        <v>70</v>
      </c>
      <c r="F6" s="159"/>
      <c r="G6" s="160"/>
    </row>
    <row r="7" spans="1:12" ht="18.75" customHeight="1" thickTop="1" thickBot="1" x14ac:dyDescent="0.3">
      <c r="A7" s="20" t="s">
        <v>0</v>
      </c>
      <c r="B7" s="112" t="s">
        <v>477</v>
      </c>
      <c r="C7" s="113"/>
      <c r="D7" s="113"/>
      <c r="E7" s="113"/>
      <c r="F7" s="113"/>
      <c r="G7" s="114"/>
    </row>
    <row r="8" spans="1:12" ht="16.5" thickTop="1" thickBot="1" x14ac:dyDescent="0.3">
      <c r="A8" s="19" t="s">
        <v>1</v>
      </c>
      <c r="B8" s="115">
        <v>30</v>
      </c>
      <c r="C8" s="116"/>
      <c r="D8" s="117"/>
      <c r="E8" s="118">
        <v>39</v>
      </c>
      <c r="F8" s="119"/>
      <c r="G8" s="120"/>
    </row>
    <row r="9" spans="1:12" ht="15.75" thickBot="1" x14ac:dyDescent="0.3">
      <c r="A9" s="19" t="s">
        <v>2</v>
      </c>
      <c r="B9" s="124">
        <v>33</v>
      </c>
      <c r="C9" s="125"/>
      <c r="D9" s="126"/>
      <c r="E9" s="121">
        <v>44</v>
      </c>
      <c r="F9" s="122"/>
      <c r="G9" s="123"/>
    </row>
    <row r="10" spans="1:12" ht="15.75" thickBot="1" x14ac:dyDescent="0.3">
      <c r="A10" s="19" t="s">
        <v>3</v>
      </c>
      <c r="B10" s="124">
        <v>32</v>
      </c>
      <c r="C10" s="125"/>
      <c r="D10" s="126"/>
      <c r="E10" s="121">
        <v>45</v>
      </c>
      <c r="F10" s="122"/>
      <c r="G10" s="123"/>
    </row>
    <row r="11" spans="1:12" ht="15.75" thickBot="1" x14ac:dyDescent="0.3">
      <c r="A11" s="19" t="s">
        <v>4</v>
      </c>
      <c r="B11" s="124">
        <v>33</v>
      </c>
      <c r="C11" s="125"/>
      <c r="D11" s="126"/>
      <c r="E11" s="121">
        <v>45</v>
      </c>
      <c r="F11" s="122"/>
      <c r="G11" s="123"/>
    </row>
    <row r="12" spans="1:12" ht="15.75" thickBot="1" x14ac:dyDescent="0.3">
      <c r="A12" s="19" t="s">
        <v>5</v>
      </c>
      <c r="B12" s="124">
        <v>34</v>
      </c>
      <c r="C12" s="125"/>
      <c r="D12" s="126"/>
      <c r="E12" s="121">
        <v>45</v>
      </c>
      <c r="F12" s="122"/>
      <c r="G12" s="123"/>
    </row>
    <row r="13" spans="1:12" ht="15.75" thickBot="1" x14ac:dyDescent="0.3">
      <c r="A13" s="19" t="s">
        <v>6</v>
      </c>
      <c r="B13" s="124">
        <v>34</v>
      </c>
      <c r="C13" s="125"/>
      <c r="D13" s="126"/>
      <c r="E13" s="121">
        <v>45</v>
      </c>
      <c r="F13" s="122"/>
      <c r="G13" s="123"/>
    </row>
    <row r="14" spans="1:12" ht="15.75" thickBot="1" x14ac:dyDescent="0.3">
      <c r="A14" s="19" t="s">
        <v>7</v>
      </c>
      <c r="B14" s="124">
        <v>35</v>
      </c>
      <c r="C14" s="125"/>
      <c r="D14" s="126"/>
      <c r="E14" s="121">
        <v>47</v>
      </c>
      <c r="F14" s="122"/>
      <c r="G14" s="123"/>
    </row>
    <row r="15" spans="1:12" ht="15.75" thickBot="1" x14ac:dyDescent="0.3">
      <c r="A15" s="19" t="s">
        <v>8</v>
      </c>
      <c r="B15" s="124">
        <v>35</v>
      </c>
      <c r="C15" s="125"/>
      <c r="D15" s="126"/>
      <c r="E15" s="121">
        <v>47</v>
      </c>
      <c r="F15" s="122"/>
      <c r="G15" s="123"/>
    </row>
    <row r="16" spans="1:12" ht="15.75" thickBot="1" x14ac:dyDescent="0.3">
      <c r="A16" s="19" t="s">
        <v>9</v>
      </c>
      <c r="B16" s="124">
        <v>35</v>
      </c>
      <c r="C16" s="125"/>
      <c r="D16" s="126"/>
      <c r="E16" s="121">
        <v>46</v>
      </c>
      <c r="F16" s="122"/>
      <c r="G16" s="123"/>
    </row>
    <row r="17" spans="1:7" ht="15.75" thickBot="1" x14ac:dyDescent="0.3">
      <c r="A17" s="19" t="s">
        <v>10</v>
      </c>
      <c r="B17" s="124">
        <v>36</v>
      </c>
      <c r="C17" s="125"/>
      <c r="D17" s="126"/>
      <c r="E17" s="121">
        <v>46</v>
      </c>
      <c r="F17" s="122"/>
      <c r="G17" s="123"/>
    </row>
    <row r="18" spans="1:7" ht="15.75" thickBot="1" x14ac:dyDescent="0.3">
      <c r="A18" s="19" t="s">
        <v>11</v>
      </c>
      <c r="B18" s="124">
        <v>33</v>
      </c>
      <c r="C18" s="125"/>
      <c r="D18" s="126"/>
      <c r="E18" s="121">
        <v>42</v>
      </c>
      <c r="F18" s="122"/>
      <c r="G18" s="123"/>
    </row>
    <row r="19" spans="1:7" ht="15.75" thickBot="1" x14ac:dyDescent="0.3">
      <c r="A19" s="24" t="s">
        <v>12</v>
      </c>
      <c r="B19" s="136">
        <v>29</v>
      </c>
      <c r="C19" s="137"/>
      <c r="D19" s="138"/>
      <c r="E19" s="139">
        <v>39</v>
      </c>
      <c r="F19" s="140"/>
      <c r="G19" s="141"/>
    </row>
    <row r="20" spans="1:7" x14ac:dyDescent="0.25">
      <c r="A20" s="127" t="s">
        <v>485</v>
      </c>
      <c r="B20" s="128"/>
      <c r="C20" s="128"/>
      <c r="D20" s="128"/>
      <c r="E20" s="128"/>
      <c r="F20" s="128"/>
      <c r="G20" s="129"/>
    </row>
    <row r="21" spans="1:7" x14ac:dyDescent="0.25">
      <c r="A21" s="130"/>
      <c r="B21" s="131"/>
      <c r="C21" s="131"/>
      <c r="D21" s="131"/>
      <c r="E21" s="131"/>
      <c r="F21" s="131"/>
      <c r="G21" s="132"/>
    </row>
    <row r="22" spans="1:7" x14ac:dyDescent="0.25">
      <c r="A22" s="130"/>
      <c r="B22" s="131"/>
      <c r="C22" s="131"/>
      <c r="D22" s="131"/>
      <c r="E22" s="131"/>
      <c r="F22" s="131"/>
      <c r="G22" s="132"/>
    </row>
    <row r="23" spans="1:7" x14ac:dyDescent="0.25">
      <c r="A23" s="130"/>
      <c r="B23" s="131"/>
      <c r="C23" s="131"/>
      <c r="D23" s="131"/>
      <c r="E23" s="131"/>
      <c r="F23" s="131"/>
      <c r="G23" s="132"/>
    </row>
    <row r="24" spans="1:7" ht="15.75" thickBot="1" x14ac:dyDescent="0.3">
      <c r="A24" s="133"/>
      <c r="B24" s="134"/>
      <c r="C24" s="134"/>
      <c r="D24" s="134"/>
      <c r="E24" s="134"/>
      <c r="F24" s="134"/>
      <c r="G24" s="135"/>
    </row>
  </sheetData>
  <sheetProtection algorithmName="SHA-512" hashValue="auRPy+CFtumiG8Fh+4p0dFgXfL8UDWffnKUe0EQZZlwjKQ6ohfmJTtgdct3VHpAqjnFXl4ciQoO8PcaVR6nnug==" saltValue="hS/ScAhJeGIq0+RsYGlMWA==" spinCount="100000" sheet="1" objects="1" scenarios="1" selectLockedCells="1"/>
  <mergeCells count="33">
    <mergeCell ref="A1:A4"/>
    <mergeCell ref="B1:D2"/>
    <mergeCell ref="B5:D5"/>
    <mergeCell ref="E5:G5"/>
    <mergeCell ref="B6:D6"/>
    <mergeCell ref="E6:G6"/>
    <mergeCell ref="E1:G2"/>
    <mergeCell ref="B15:D15"/>
    <mergeCell ref="E15:G15"/>
    <mergeCell ref="B16:D16"/>
    <mergeCell ref="E16:G16"/>
    <mergeCell ref="B13:D13"/>
    <mergeCell ref="E13:G13"/>
    <mergeCell ref="B14:D14"/>
    <mergeCell ref="E14:G14"/>
    <mergeCell ref="A20:G24"/>
    <mergeCell ref="B19:D19"/>
    <mergeCell ref="E19:G19"/>
    <mergeCell ref="B17:D17"/>
    <mergeCell ref="E17:G17"/>
    <mergeCell ref="B18:D18"/>
    <mergeCell ref="E18:G18"/>
    <mergeCell ref="B7:G7"/>
    <mergeCell ref="B8:D8"/>
    <mergeCell ref="E8:G8"/>
    <mergeCell ref="E11:G11"/>
    <mergeCell ref="B12:D12"/>
    <mergeCell ref="E12:G12"/>
    <mergeCell ref="B9:D9"/>
    <mergeCell ref="E9:G9"/>
    <mergeCell ref="B10:D10"/>
    <mergeCell ref="E10:G10"/>
    <mergeCell ref="B11:D1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zoomScaleNormal="100" workbookViewId="0">
      <selection activeCell="P6" sqref="P6"/>
    </sheetView>
  </sheetViews>
  <sheetFormatPr baseColWidth="10" defaultColWidth="11.42578125" defaultRowHeight="14.25" x14ac:dyDescent="0.2"/>
  <cols>
    <col min="1" max="1" width="26.140625" style="17" customWidth="1"/>
    <col min="2" max="16384" width="11.42578125" style="17"/>
  </cols>
  <sheetData>
    <row r="1" spans="1:15" ht="45.75" customHeight="1" x14ac:dyDescent="0.2">
      <c r="A1" s="167" t="s">
        <v>294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5" ht="15" thickBot="1" x14ac:dyDescent="0.25"/>
    <row r="3" spans="1:15" ht="15.75" thickTop="1" thickBot="1" x14ac:dyDescent="0.25">
      <c r="A3" s="1" t="s">
        <v>44</v>
      </c>
      <c r="B3" s="2" t="s">
        <v>31</v>
      </c>
      <c r="C3" s="3" t="s">
        <v>45</v>
      </c>
      <c r="D3" s="3" t="s">
        <v>46</v>
      </c>
      <c r="E3" s="3" t="s">
        <v>3</v>
      </c>
      <c r="F3" s="3" t="s">
        <v>47</v>
      </c>
      <c r="G3" s="3" t="s">
        <v>5</v>
      </c>
      <c r="H3" s="3" t="s">
        <v>6</v>
      </c>
      <c r="I3" s="3" t="s">
        <v>7</v>
      </c>
      <c r="J3" s="3" t="s">
        <v>48</v>
      </c>
      <c r="K3" s="3" t="s">
        <v>49</v>
      </c>
      <c r="L3" s="3" t="s">
        <v>50</v>
      </c>
      <c r="M3" s="3" t="s">
        <v>51</v>
      </c>
      <c r="N3" s="3" t="s">
        <v>52</v>
      </c>
      <c r="O3" s="61" t="s">
        <v>53</v>
      </c>
    </row>
    <row r="4" spans="1:15" ht="15.75" thickTop="1" thickBot="1" x14ac:dyDescent="0.25">
      <c r="A4" s="4" t="s">
        <v>333</v>
      </c>
      <c r="B4" s="5" t="s">
        <v>93</v>
      </c>
      <c r="C4" s="30">
        <v>31.2</v>
      </c>
      <c r="D4" s="30">
        <v>51.1</v>
      </c>
      <c r="E4" s="30">
        <v>87.2</v>
      </c>
      <c r="F4" s="30">
        <v>117.7</v>
      </c>
      <c r="G4" s="30">
        <v>147.19999999999999</v>
      </c>
      <c r="H4" s="30">
        <v>149.69999999999999</v>
      </c>
      <c r="I4" s="30">
        <v>153.9</v>
      </c>
      <c r="J4" s="30">
        <v>128.9</v>
      </c>
      <c r="K4" s="30">
        <v>98.3</v>
      </c>
      <c r="L4" s="30">
        <v>64.900000000000006</v>
      </c>
      <c r="M4" s="30">
        <v>36.700000000000003</v>
      </c>
      <c r="N4" s="30">
        <v>25.4</v>
      </c>
      <c r="O4" s="7">
        <v>1092</v>
      </c>
    </row>
    <row r="5" spans="1:15" ht="15" thickBot="1" x14ac:dyDescent="0.25">
      <c r="A5" s="4" t="s">
        <v>420</v>
      </c>
      <c r="B5" s="5" t="s">
        <v>183</v>
      </c>
      <c r="C5" s="30">
        <v>31.2</v>
      </c>
      <c r="D5" s="30">
        <v>49.4</v>
      </c>
      <c r="E5" s="30">
        <v>87.2</v>
      </c>
      <c r="F5" s="30">
        <v>112.9</v>
      </c>
      <c r="G5" s="30">
        <v>133.5</v>
      </c>
      <c r="H5" s="30">
        <v>143.4</v>
      </c>
      <c r="I5" s="30">
        <v>146.1</v>
      </c>
      <c r="J5" s="30">
        <v>120.2</v>
      </c>
      <c r="K5" s="30">
        <v>87.2</v>
      </c>
      <c r="L5" s="30">
        <v>60.4</v>
      </c>
      <c r="M5" s="30">
        <v>33.5</v>
      </c>
      <c r="N5" s="30">
        <v>23.8</v>
      </c>
      <c r="O5" s="7">
        <v>1029</v>
      </c>
    </row>
    <row r="6" spans="1:15" ht="15" thickBot="1" x14ac:dyDescent="0.25">
      <c r="A6" s="4" t="s">
        <v>421</v>
      </c>
      <c r="B6" s="5" t="s">
        <v>141</v>
      </c>
      <c r="C6" s="30">
        <v>37.4</v>
      </c>
      <c r="D6" s="30">
        <v>52.6</v>
      </c>
      <c r="E6" s="30">
        <v>91.1</v>
      </c>
      <c r="F6" s="30">
        <v>120</v>
      </c>
      <c r="G6" s="30">
        <v>151.19999999999999</v>
      </c>
      <c r="H6" s="30">
        <v>151.9</v>
      </c>
      <c r="I6" s="30">
        <v>155</v>
      </c>
      <c r="J6" s="30">
        <v>133.6</v>
      </c>
      <c r="K6" s="30">
        <v>98.6</v>
      </c>
      <c r="L6" s="30">
        <v>67.2</v>
      </c>
      <c r="M6" s="30">
        <v>36.299999999999997</v>
      </c>
      <c r="N6" s="30">
        <v>28.6</v>
      </c>
      <c r="O6" s="7">
        <v>1123</v>
      </c>
    </row>
    <row r="7" spans="1:15" ht="15" thickBot="1" x14ac:dyDescent="0.25">
      <c r="A7" s="4" t="s">
        <v>346</v>
      </c>
      <c r="B7" s="5" t="s">
        <v>74</v>
      </c>
      <c r="C7" s="30">
        <v>27.7</v>
      </c>
      <c r="D7" s="30">
        <v>46</v>
      </c>
      <c r="E7" s="30">
        <v>84.1</v>
      </c>
      <c r="F7" s="30">
        <v>115.5</v>
      </c>
      <c r="G7" s="30">
        <v>149.4</v>
      </c>
      <c r="H7" s="30">
        <v>153.80000000000001</v>
      </c>
      <c r="I7" s="30">
        <v>161.69999999999999</v>
      </c>
      <c r="J7" s="30">
        <v>140.19999999999999</v>
      </c>
      <c r="K7" s="30">
        <v>101.9</v>
      </c>
      <c r="L7" s="30">
        <v>68.099999999999994</v>
      </c>
      <c r="M7" s="30">
        <v>30.8</v>
      </c>
      <c r="N7" s="30">
        <v>24.8</v>
      </c>
      <c r="O7" s="7">
        <v>1104</v>
      </c>
    </row>
    <row r="8" spans="1:15" ht="15" thickBot="1" x14ac:dyDescent="0.25">
      <c r="A8" s="4" t="s">
        <v>375</v>
      </c>
      <c r="B8" s="5" t="s">
        <v>137</v>
      </c>
      <c r="C8" s="30">
        <v>26.6</v>
      </c>
      <c r="D8" s="30">
        <v>43.8</v>
      </c>
      <c r="E8" s="30">
        <v>81.7</v>
      </c>
      <c r="F8" s="30">
        <v>113.9</v>
      </c>
      <c r="G8" s="30">
        <v>145.30000000000001</v>
      </c>
      <c r="H8" s="30">
        <v>156</v>
      </c>
      <c r="I8" s="30">
        <v>158.69999999999999</v>
      </c>
      <c r="J8" s="30">
        <v>136.4</v>
      </c>
      <c r="K8" s="30">
        <v>99.5</v>
      </c>
      <c r="L8" s="30">
        <v>57.5</v>
      </c>
      <c r="M8" s="30">
        <v>28.7</v>
      </c>
      <c r="N8" s="30">
        <v>21.2</v>
      </c>
      <c r="O8" s="7">
        <v>1069</v>
      </c>
    </row>
    <row r="9" spans="1:15" ht="15" thickBot="1" x14ac:dyDescent="0.25">
      <c r="A9" s="4" t="s">
        <v>415</v>
      </c>
      <c r="B9" s="5" t="s">
        <v>177</v>
      </c>
      <c r="C9" s="30">
        <v>27.3</v>
      </c>
      <c r="D9" s="30">
        <v>43.8</v>
      </c>
      <c r="E9" s="30">
        <v>83.2</v>
      </c>
      <c r="F9" s="30">
        <v>119.5</v>
      </c>
      <c r="G9" s="30">
        <v>154.69999999999999</v>
      </c>
      <c r="H9" s="30">
        <v>167.2</v>
      </c>
      <c r="I9" s="30">
        <v>166.6</v>
      </c>
      <c r="J9" s="30">
        <v>144.69999999999999</v>
      </c>
      <c r="K9" s="30">
        <v>102.5</v>
      </c>
      <c r="L9" s="30">
        <v>63</v>
      </c>
      <c r="M9" s="30">
        <v>28.9</v>
      </c>
      <c r="N9" s="30">
        <v>21</v>
      </c>
      <c r="O9" s="7">
        <v>1122</v>
      </c>
    </row>
    <row r="10" spans="1:15" ht="15" thickBot="1" x14ac:dyDescent="0.25">
      <c r="A10" s="4" t="s">
        <v>376</v>
      </c>
      <c r="B10" s="5" t="s">
        <v>117</v>
      </c>
      <c r="C10" s="30">
        <v>32.5</v>
      </c>
      <c r="D10" s="30">
        <v>52.2</v>
      </c>
      <c r="E10" s="30">
        <v>91.2</v>
      </c>
      <c r="F10" s="30">
        <v>115</v>
      </c>
      <c r="G10" s="30">
        <v>150.69999999999999</v>
      </c>
      <c r="H10" s="30">
        <v>146</v>
      </c>
      <c r="I10" s="30">
        <v>156.80000000000001</v>
      </c>
      <c r="J10" s="30">
        <v>136.80000000000001</v>
      </c>
      <c r="K10" s="30">
        <v>104.6</v>
      </c>
      <c r="L10" s="30">
        <v>85.4</v>
      </c>
      <c r="M10" s="30">
        <v>34</v>
      </c>
      <c r="N10" s="30">
        <v>30.2</v>
      </c>
      <c r="O10" s="7">
        <v>1135</v>
      </c>
    </row>
    <row r="11" spans="1:15" ht="15" thickBot="1" x14ac:dyDescent="0.25">
      <c r="A11" s="8" t="s">
        <v>448</v>
      </c>
      <c r="B11" s="9" t="s">
        <v>205</v>
      </c>
      <c r="C11" s="31">
        <v>40.299999999999997</v>
      </c>
      <c r="D11" s="31">
        <v>61.6</v>
      </c>
      <c r="E11" s="31">
        <v>98.9</v>
      </c>
      <c r="F11" s="31">
        <v>119.9</v>
      </c>
      <c r="G11" s="31">
        <v>144.6</v>
      </c>
      <c r="H11" s="31">
        <v>156.1</v>
      </c>
      <c r="I11" s="31">
        <v>166.8</v>
      </c>
      <c r="J11" s="31">
        <v>135.9</v>
      </c>
      <c r="K11" s="31">
        <v>100.6</v>
      </c>
      <c r="L11" s="31">
        <v>64.599999999999994</v>
      </c>
      <c r="M11" s="31">
        <v>37</v>
      </c>
      <c r="N11" s="31">
        <v>32.1</v>
      </c>
      <c r="O11" s="11">
        <v>1158</v>
      </c>
    </row>
    <row r="12" spans="1:15" ht="15.75" thickTop="1" thickBot="1" x14ac:dyDescent="0.25">
      <c r="A12" s="4" t="s">
        <v>347</v>
      </c>
      <c r="B12" s="5" t="s">
        <v>108</v>
      </c>
      <c r="C12" s="30">
        <v>29</v>
      </c>
      <c r="D12" s="30">
        <v>39.5</v>
      </c>
      <c r="E12" s="30">
        <v>85.1</v>
      </c>
      <c r="F12" s="30">
        <v>111.8</v>
      </c>
      <c r="G12" s="30">
        <v>148.1</v>
      </c>
      <c r="H12" s="30">
        <v>153.6</v>
      </c>
      <c r="I12" s="30">
        <v>156.69999999999999</v>
      </c>
      <c r="J12" s="30">
        <v>137.4</v>
      </c>
      <c r="K12" s="30">
        <v>100.8</v>
      </c>
      <c r="L12" s="30">
        <v>62.8</v>
      </c>
      <c r="M12" s="30">
        <v>31.7</v>
      </c>
      <c r="N12" s="30">
        <v>23.1</v>
      </c>
      <c r="O12" s="7">
        <v>1080</v>
      </c>
    </row>
    <row r="13" spans="1:15" ht="15" thickBot="1" x14ac:dyDescent="0.25">
      <c r="A13" s="4" t="s">
        <v>422</v>
      </c>
      <c r="B13" s="5" t="s">
        <v>184</v>
      </c>
      <c r="C13" s="30">
        <v>35.200000000000003</v>
      </c>
      <c r="D13" s="30">
        <v>50.7</v>
      </c>
      <c r="E13" s="30">
        <v>87.9</v>
      </c>
      <c r="F13" s="30">
        <v>120.6</v>
      </c>
      <c r="G13" s="30">
        <v>150.69999999999999</v>
      </c>
      <c r="H13" s="30">
        <v>164.4</v>
      </c>
      <c r="I13" s="30">
        <v>172.2</v>
      </c>
      <c r="J13" s="30">
        <v>147.6</v>
      </c>
      <c r="K13" s="30">
        <v>103.7</v>
      </c>
      <c r="L13" s="30">
        <v>65.8</v>
      </c>
      <c r="M13" s="30">
        <v>35.4</v>
      </c>
      <c r="N13" s="30">
        <v>27.2</v>
      </c>
      <c r="O13" s="7">
        <v>1161</v>
      </c>
    </row>
    <row r="14" spans="1:15" ht="15" thickBot="1" x14ac:dyDescent="0.25">
      <c r="A14" s="4" t="s">
        <v>348</v>
      </c>
      <c r="B14" s="5" t="s">
        <v>109</v>
      </c>
      <c r="C14" s="30">
        <v>34</v>
      </c>
      <c r="D14" s="30">
        <v>45.9</v>
      </c>
      <c r="E14" s="30">
        <v>86.8</v>
      </c>
      <c r="F14" s="30">
        <v>114.6</v>
      </c>
      <c r="G14" s="30">
        <v>144.80000000000001</v>
      </c>
      <c r="H14" s="30">
        <v>150.6</v>
      </c>
      <c r="I14" s="30">
        <v>155.4</v>
      </c>
      <c r="J14" s="30">
        <v>133.9</v>
      </c>
      <c r="K14" s="30">
        <v>100.7</v>
      </c>
      <c r="L14" s="30">
        <v>70.099999999999994</v>
      </c>
      <c r="M14" s="30">
        <v>37</v>
      </c>
      <c r="N14" s="30">
        <v>28.6</v>
      </c>
      <c r="O14" s="7">
        <v>1102</v>
      </c>
    </row>
    <row r="15" spans="1:15" ht="15" thickBot="1" x14ac:dyDescent="0.25">
      <c r="A15" s="4" t="s">
        <v>349</v>
      </c>
      <c r="B15" s="5" t="s">
        <v>110</v>
      </c>
      <c r="C15" s="30">
        <v>33.200000000000003</v>
      </c>
      <c r="D15" s="30">
        <v>46.2</v>
      </c>
      <c r="E15" s="30">
        <v>85.3</v>
      </c>
      <c r="F15" s="30">
        <v>111.7</v>
      </c>
      <c r="G15" s="30">
        <v>143.9</v>
      </c>
      <c r="H15" s="30">
        <v>149.5</v>
      </c>
      <c r="I15" s="30">
        <v>153.9</v>
      </c>
      <c r="J15" s="30">
        <v>131.1</v>
      </c>
      <c r="K15" s="30">
        <v>100.1</v>
      </c>
      <c r="L15" s="30">
        <v>64.8</v>
      </c>
      <c r="M15" s="30">
        <v>36.6</v>
      </c>
      <c r="N15" s="30">
        <v>28.3</v>
      </c>
      <c r="O15" s="7">
        <v>1085</v>
      </c>
    </row>
    <row r="16" spans="1:15" ht="15" thickBot="1" x14ac:dyDescent="0.25">
      <c r="A16" s="4" t="s">
        <v>423</v>
      </c>
      <c r="B16" s="5" t="s">
        <v>185</v>
      </c>
      <c r="C16" s="30">
        <v>35.200000000000003</v>
      </c>
      <c r="D16" s="30">
        <v>49.5</v>
      </c>
      <c r="E16" s="30">
        <v>90.5</v>
      </c>
      <c r="F16" s="30">
        <v>117</v>
      </c>
      <c r="G16" s="30">
        <v>151.6</v>
      </c>
      <c r="H16" s="30">
        <v>152</v>
      </c>
      <c r="I16" s="30">
        <v>153.6</v>
      </c>
      <c r="J16" s="30">
        <v>137.80000000000001</v>
      </c>
      <c r="K16" s="30">
        <v>101.9</v>
      </c>
      <c r="L16" s="30">
        <v>71.099999999999994</v>
      </c>
      <c r="M16" s="30">
        <v>37.799999999999997</v>
      </c>
      <c r="N16" s="30">
        <v>29.1</v>
      </c>
      <c r="O16" s="7">
        <v>1127</v>
      </c>
    </row>
    <row r="17" spans="1:15" ht="15" thickBot="1" x14ac:dyDescent="0.25">
      <c r="A17" s="4" t="s">
        <v>419</v>
      </c>
      <c r="B17" s="5" t="s">
        <v>181</v>
      </c>
      <c r="C17" s="30">
        <v>31.8</v>
      </c>
      <c r="D17" s="30">
        <v>46.9</v>
      </c>
      <c r="E17" s="30">
        <v>82.1</v>
      </c>
      <c r="F17" s="30">
        <v>114.8</v>
      </c>
      <c r="G17" s="30">
        <v>145.69999999999999</v>
      </c>
      <c r="H17" s="30">
        <v>154.5</v>
      </c>
      <c r="I17" s="30">
        <v>158.9</v>
      </c>
      <c r="J17" s="30">
        <v>140</v>
      </c>
      <c r="K17" s="30">
        <v>97.6</v>
      </c>
      <c r="L17" s="30">
        <v>61.2</v>
      </c>
      <c r="M17" s="30">
        <v>32.700000000000003</v>
      </c>
      <c r="N17" s="30">
        <v>24.2</v>
      </c>
      <c r="O17" s="7">
        <v>1090</v>
      </c>
    </row>
    <row r="18" spans="1:15" ht="15" thickBot="1" x14ac:dyDescent="0.25">
      <c r="A18" s="4" t="s">
        <v>377</v>
      </c>
      <c r="B18" s="5" t="s">
        <v>111</v>
      </c>
      <c r="C18" s="30">
        <v>28.3</v>
      </c>
      <c r="D18" s="30">
        <v>44.4</v>
      </c>
      <c r="E18" s="30">
        <v>87.5</v>
      </c>
      <c r="F18" s="30">
        <v>120</v>
      </c>
      <c r="G18" s="30">
        <v>155.4</v>
      </c>
      <c r="H18" s="30">
        <v>165.1</v>
      </c>
      <c r="I18" s="30">
        <v>173.2</v>
      </c>
      <c r="J18" s="30">
        <v>147.6</v>
      </c>
      <c r="K18" s="30">
        <v>104</v>
      </c>
      <c r="L18" s="30">
        <v>69.7</v>
      </c>
      <c r="M18" s="30">
        <v>31.2</v>
      </c>
      <c r="N18" s="30">
        <v>22.8</v>
      </c>
      <c r="O18" s="7">
        <v>1149</v>
      </c>
    </row>
    <row r="19" spans="1:15" ht="15" thickBot="1" x14ac:dyDescent="0.25">
      <c r="A19" s="4" t="s">
        <v>411</v>
      </c>
      <c r="B19" s="5" t="s">
        <v>173</v>
      </c>
      <c r="C19" s="30">
        <v>28.4</v>
      </c>
      <c r="D19" s="30">
        <v>42.4</v>
      </c>
      <c r="E19" s="30">
        <v>81.400000000000006</v>
      </c>
      <c r="F19" s="30">
        <v>118.9</v>
      </c>
      <c r="G19" s="30">
        <v>153.1</v>
      </c>
      <c r="H19" s="30">
        <v>164.3</v>
      </c>
      <c r="I19" s="30">
        <v>168.5</v>
      </c>
      <c r="J19" s="30">
        <v>141.80000000000001</v>
      </c>
      <c r="K19" s="30">
        <v>103.4</v>
      </c>
      <c r="L19" s="30">
        <v>60.8</v>
      </c>
      <c r="M19" s="30">
        <v>29.8</v>
      </c>
      <c r="N19" s="30">
        <v>22.7</v>
      </c>
      <c r="O19" s="7">
        <v>1115</v>
      </c>
    </row>
    <row r="20" spans="1:15" ht="15" thickBot="1" x14ac:dyDescent="0.25">
      <c r="A20" s="4" t="s">
        <v>300</v>
      </c>
      <c r="B20" s="5" t="s">
        <v>54</v>
      </c>
      <c r="C20" s="30">
        <v>37.299999999999997</v>
      </c>
      <c r="D20" s="30">
        <v>56.9</v>
      </c>
      <c r="E20" s="30">
        <v>97.9</v>
      </c>
      <c r="F20" s="30">
        <v>124.1</v>
      </c>
      <c r="G20" s="30">
        <v>141.4</v>
      </c>
      <c r="H20" s="30">
        <v>154.5</v>
      </c>
      <c r="I20" s="30">
        <v>157.80000000000001</v>
      </c>
      <c r="J20" s="30">
        <v>146.80000000000001</v>
      </c>
      <c r="K20" s="30">
        <v>111.2</v>
      </c>
      <c r="L20" s="30">
        <v>72.3</v>
      </c>
      <c r="M20" s="30">
        <v>43.5</v>
      </c>
      <c r="N20" s="30">
        <v>32.700000000000003</v>
      </c>
      <c r="O20" s="7">
        <v>1177</v>
      </c>
    </row>
    <row r="21" spans="1:15" ht="15" thickBot="1" x14ac:dyDescent="0.25">
      <c r="A21" s="4" t="s">
        <v>378</v>
      </c>
      <c r="B21" s="5" t="s">
        <v>138</v>
      </c>
      <c r="C21" s="30">
        <v>33.9</v>
      </c>
      <c r="D21" s="30">
        <v>51.9</v>
      </c>
      <c r="E21" s="30">
        <v>89.7</v>
      </c>
      <c r="F21" s="30">
        <v>116.4</v>
      </c>
      <c r="G21" s="30">
        <v>136.5</v>
      </c>
      <c r="H21" s="30">
        <v>149.69999999999999</v>
      </c>
      <c r="I21" s="30">
        <v>155.5</v>
      </c>
      <c r="J21" s="30">
        <v>127.6</v>
      </c>
      <c r="K21" s="30">
        <v>94.4</v>
      </c>
      <c r="L21" s="30">
        <v>60.8</v>
      </c>
      <c r="M21" s="30">
        <v>35.299999999999997</v>
      </c>
      <c r="N21" s="30">
        <v>27.7</v>
      </c>
      <c r="O21" s="7">
        <v>1079</v>
      </c>
    </row>
    <row r="22" spans="1:15" ht="15" thickBot="1" x14ac:dyDescent="0.25">
      <c r="A22" s="4" t="s">
        <v>424</v>
      </c>
      <c r="B22" s="5" t="s">
        <v>186</v>
      </c>
      <c r="C22" s="30">
        <v>35.5</v>
      </c>
      <c r="D22" s="30">
        <v>52.7</v>
      </c>
      <c r="E22" s="30">
        <v>86.9</v>
      </c>
      <c r="F22" s="30">
        <v>113.4</v>
      </c>
      <c r="G22" s="30">
        <v>139.30000000000001</v>
      </c>
      <c r="H22" s="30">
        <v>149.5</v>
      </c>
      <c r="I22" s="30">
        <v>155.6</v>
      </c>
      <c r="J22" s="30">
        <v>130</v>
      </c>
      <c r="K22" s="30">
        <v>93.3</v>
      </c>
      <c r="L22" s="30">
        <v>61</v>
      </c>
      <c r="M22" s="30">
        <v>34.4</v>
      </c>
      <c r="N22" s="30">
        <v>25.9</v>
      </c>
      <c r="O22" s="7">
        <v>1077</v>
      </c>
    </row>
    <row r="23" spans="1:15" ht="15" thickBot="1" x14ac:dyDescent="0.25">
      <c r="A23" s="4" t="s">
        <v>449</v>
      </c>
      <c r="B23" s="5" t="s">
        <v>206</v>
      </c>
      <c r="C23" s="30">
        <v>37.700000000000003</v>
      </c>
      <c r="D23" s="30">
        <v>57.7</v>
      </c>
      <c r="E23" s="30">
        <v>98.9</v>
      </c>
      <c r="F23" s="30">
        <v>125.9</v>
      </c>
      <c r="G23" s="30">
        <v>150.69999999999999</v>
      </c>
      <c r="H23" s="30">
        <v>159.30000000000001</v>
      </c>
      <c r="I23" s="30">
        <v>171.5</v>
      </c>
      <c r="J23" s="30">
        <v>138.4</v>
      </c>
      <c r="K23" s="30">
        <v>100.6</v>
      </c>
      <c r="L23" s="30">
        <v>66</v>
      </c>
      <c r="M23" s="30">
        <v>38.299999999999997</v>
      </c>
      <c r="N23" s="30">
        <v>29.8</v>
      </c>
      <c r="O23" s="7">
        <v>1175</v>
      </c>
    </row>
    <row r="24" spans="1:15" ht="15" thickBot="1" x14ac:dyDescent="0.25">
      <c r="A24" s="4" t="s">
        <v>450</v>
      </c>
      <c r="B24" s="5" t="s">
        <v>207</v>
      </c>
      <c r="C24" s="30">
        <v>43.5</v>
      </c>
      <c r="D24" s="30">
        <v>60.2</v>
      </c>
      <c r="E24" s="30">
        <v>99.3</v>
      </c>
      <c r="F24" s="30">
        <v>128.80000000000001</v>
      </c>
      <c r="G24" s="30">
        <v>145.4</v>
      </c>
      <c r="H24" s="30">
        <v>154.5</v>
      </c>
      <c r="I24" s="30">
        <v>165.7</v>
      </c>
      <c r="J24" s="30">
        <v>152.19999999999999</v>
      </c>
      <c r="K24" s="30">
        <v>110.1</v>
      </c>
      <c r="L24" s="30">
        <v>73.8</v>
      </c>
      <c r="M24" s="30">
        <v>40.5</v>
      </c>
      <c r="N24" s="30">
        <v>32.9</v>
      </c>
      <c r="O24" s="7">
        <v>1207</v>
      </c>
    </row>
    <row r="25" spans="1:15" ht="15" thickBot="1" x14ac:dyDescent="0.25">
      <c r="A25" s="4" t="s">
        <v>416</v>
      </c>
      <c r="B25" s="5" t="s">
        <v>178</v>
      </c>
      <c r="C25" s="30">
        <v>27.2</v>
      </c>
      <c r="D25" s="30">
        <v>44.8</v>
      </c>
      <c r="E25" s="30">
        <v>84.1</v>
      </c>
      <c r="F25" s="30">
        <v>120.7</v>
      </c>
      <c r="G25" s="30">
        <v>154.69999999999999</v>
      </c>
      <c r="H25" s="30">
        <v>162.4</v>
      </c>
      <c r="I25" s="30">
        <v>168.2</v>
      </c>
      <c r="J25" s="30">
        <v>143.1</v>
      </c>
      <c r="K25" s="30">
        <v>106.9</v>
      </c>
      <c r="L25" s="30">
        <v>62.9</v>
      </c>
      <c r="M25" s="30">
        <v>29.7</v>
      </c>
      <c r="N25" s="30">
        <v>20.100000000000001</v>
      </c>
      <c r="O25" s="7">
        <v>1125</v>
      </c>
    </row>
    <row r="26" spans="1:15" ht="15" thickBot="1" x14ac:dyDescent="0.25">
      <c r="A26" s="4" t="s">
        <v>350</v>
      </c>
      <c r="B26" s="5" t="s">
        <v>111</v>
      </c>
      <c r="C26" s="30">
        <v>22.3</v>
      </c>
      <c r="D26" s="30">
        <v>41.9</v>
      </c>
      <c r="E26" s="30">
        <v>79.5</v>
      </c>
      <c r="F26" s="30">
        <v>111.2</v>
      </c>
      <c r="G26" s="30">
        <v>142.1</v>
      </c>
      <c r="H26" s="30">
        <v>147.80000000000001</v>
      </c>
      <c r="I26" s="30">
        <v>152</v>
      </c>
      <c r="J26" s="30">
        <v>130.69999999999999</v>
      </c>
      <c r="K26" s="30">
        <v>94.1</v>
      </c>
      <c r="L26" s="30">
        <v>53.7</v>
      </c>
      <c r="M26" s="30">
        <v>25</v>
      </c>
      <c r="N26" s="30">
        <v>17</v>
      </c>
      <c r="O26" s="7">
        <v>1017</v>
      </c>
    </row>
    <row r="27" spans="1:15" ht="15" thickBot="1" x14ac:dyDescent="0.25">
      <c r="A27" s="8" t="s">
        <v>308</v>
      </c>
      <c r="B27" s="9" t="s">
        <v>65</v>
      </c>
      <c r="C27" s="31">
        <v>38.4</v>
      </c>
      <c r="D27" s="31">
        <v>57.5</v>
      </c>
      <c r="E27" s="31">
        <v>100.9</v>
      </c>
      <c r="F27" s="31">
        <v>131.5</v>
      </c>
      <c r="G27" s="31">
        <v>149</v>
      </c>
      <c r="H27" s="31">
        <v>156.1</v>
      </c>
      <c r="I27" s="31">
        <v>162</v>
      </c>
      <c r="J27" s="31">
        <v>134.30000000000001</v>
      </c>
      <c r="K27" s="31">
        <v>102.8</v>
      </c>
      <c r="L27" s="31">
        <v>71.8</v>
      </c>
      <c r="M27" s="31">
        <v>43.6</v>
      </c>
      <c r="N27" s="31">
        <v>32.299999999999997</v>
      </c>
      <c r="O27" s="11">
        <v>1180</v>
      </c>
    </row>
    <row r="28" spans="1:15" ht="15.75" thickTop="1" thickBot="1" x14ac:dyDescent="0.25">
      <c r="A28" s="4" t="s">
        <v>309</v>
      </c>
      <c r="B28" s="5" t="s">
        <v>66</v>
      </c>
      <c r="C28" s="30">
        <v>45.1</v>
      </c>
      <c r="D28" s="30">
        <v>63.1</v>
      </c>
      <c r="E28" s="30">
        <v>106.5</v>
      </c>
      <c r="F28" s="30">
        <v>133.6</v>
      </c>
      <c r="G28" s="30">
        <v>147.19999999999999</v>
      </c>
      <c r="H28" s="30">
        <v>156.4</v>
      </c>
      <c r="I28" s="30">
        <v>157.9</v>
      </c>
      <c r="J28" s="30">
        <v>147.19999999999999</v>
      </c>
      <c r="K28" s="30">
        <v>113.1</v>
      </c>
      <c r="L28" s="30">
        <v>81.400000000000006</v>
      </c>
      <c r="M28" s="30">
        <v>49.9</v>
      </c>
      <c r="N28" s="30">
        <v>37.5</v>
      </c>
      <c r="O28" s="7">
        <v>1239</v>
      </c>
    </row>
    <row r="29" spans="1:15" ht="15" thickBot="1" x14ac:dyDescent="0.25">
      <c r="A29" s="4" t="s">
        <v>301</v>
      </c>
      <c r="B29" s="5" t="s">
        <v>56</v>
      </c>
      <c r="C29" s="30">
        <v>31</v>
      </c>
      <c r="D29" s="30">
        <v>49.5</v>
      </c>
      <c r="E29" s="30">
        <v>91.4</v>
      </c>
      <c r="F29" s="30">
        <v>121.7</v>
      </c>
      <c r="G29" s="30">
        <v>147.4</v>
      </c>
      <c r="H29" s="30">
        <v>154.5</v>
      </c>
      <c r="I29" s="30">
        <v>157.19999999999999</v>
      </c>
      <c r="J29" s="30">
        <v>130.4</v>
      </c>
      <c r="K29" s="30">
        <v>97.9</v>
      </c>
      <c r="L29" s="30">
        <v>63.6</v>
      </c>
      <c r="M29" s="30">
        <v>35.299999999999997</v>
      </c>
      <c r="N29" s="30">
        <v>26.3</v>
      </c>
      <c r="O29" s="7">
        <v>1106</v>
      </c>
    </row>
    <row r="30" spans="1:15" ht="15" thickBot="1" x14ac:dyDescent="0.25">
      <c r="A30" s="4" t="s">
        <v>451</v>
      </c>
      <c r="B30" s="5" t="s">
        <v>208</v>
      </c>
      <c r="C30" s="30">
        <v>33.700000000000003</v>
      </c>
      <c r="D30" s="30">
        <v>55</v>
      </c>
      <c r="E30" s="30">
        <v>94.5</v>
      </c>
      <c r="F30" s="30">
        <v>127.6</v>
      </c>
      <c r="G30" s="30">
        <v>152.4</v>
      </c>
      <c r="H30" s="30">
        <v>164.4</v>
      </c>
      <c r="I30" s="30">
        <v>170.7</v>
      </c>
      <c r="J30" s="30">
        <v>143.69999999999999</v>
      </c>
      <c r="K30" s="30">
        <v>100</v>
      </c>
      <c r="L30" s="30">
        <v>60.4</v>
      </c>
      <c r="M30" s="30">
        <v>31.2</v>
      </c>
      <c r="N30" s="30">
        <v>23.6</v>
      </c>
      <c r="O30" s="7">
        <v>1157</v>
      </c>
    </row>
    <row r="31" spans="1:15" ht="15" thickBot="1" x14ac:dyDescent="0.25">
      <c r="A31" s="4" t="s">
        <v>351</v>
      </c>
      <c r="B31" s="5" t="s">
        <v>112</v>
      </c>
      <c r="C31" s="30">
        <v>36</v>
      </c>
      <c r="D31" s="30">
        <v>52.1</v>
      </c>
      <c r="E31" s="30">
        <v>91.3</v>
      </c>
      <c r="F31" s="30">
        <v>117.3</v>
      </c>
      <c r="G31" s="30">
        <v>130.1</v>
      </c>
      <c r="H31" s="30">
        <v>133.30000000000001</v>
      </c>
      <c r="I31" s="30">
        <v>136.6</v>
      </c>
      <c r="J31" s="30">
        <v>129.19999999999999</v>
      </c>
      <c r="K31" s="30">
        <v>101.2</v>
      </c>
      <c r="L31" s="30">
        <v>69.8</v>
      </c>
      <c r="M31" s="30">
        <v>40.200000000000003</v>
      </c>
      <c r="N31" s="30">
        <v>32.200000000000003</v>
      </c>
      <c r="O31" s="7">
        <v>1069</v>
      </c>
    </row>
    <row r="32" spans="1:15" ht="15" thickBot="1" x14ac:dyDescent="0.25">
      <c r="A32" s="4" t="s">
        <v>452</v>
      </c>
      <c r="B32" s="5" t="s">
        <v>209</v>
      </c>
      <c r="C32" s="30">
        <v>41.1</v>
      </c>
      <c r="D32" s="30">
        <v>56.3</v>
      </c>
      <c r="E32" s="30">
        <v>98.1</v>
      </c>
      <c r="F32" s="30">
        <v>127.2</v>
      </c>
      <c r="G32" s="30">
        <v>157.9</v>
      </c>
      <c r="H32" s="30">
        <v>155.1</v>
      </c>
      <c r="I32" s="30">
        <v>165.8</v>
      </c>
      <c r="J32" s="30">
        <v>144.80000000000001</v>
      </c>
      <c r="K32" s="30">
        <v>106.4</v>
      </c>
      <c r="L32" s="30">
        <v>76.5</v>
      </c>
      <c r="M32" s="30">
        <v>43.6</v>
      </c>
      <c r="N32" s="30">
        <v>35.9</v>
      </c>
      <c r="O32" s="7">
        <v>1209</v>
      </c>
    </row>
    <row r="33" spans="1:15" ht="15" thickBot="1" x14ac:dyDescent="0.25">
      <c r="A33" s="4" t="s">
        <v>453</v>
      </c>
      <c r="B33" s="5" t="s">
        <v>210</v>
      </c>
      <c r="C33" s="30">
        <v>33.299999999999997</v>
      </c>
      <c r="D33" s="30">
        <v>53.4</v>
      </c>
      <c r="E33" s="30">
        <v>93.5</v>
      </c>
      <c r="F33" s="30">
        <v>122.4</v>
      </c>
      <c r="G33" s="30">
        <v>141.6</v>
      </c>
      <c r="H33" s="30">
        <v>156.1</v>
      </c>
      <c r="I33" s="30">
        <v>171.6</v>
      </c>
      <c r="J33" s="30">
        <v>136</v>
      </c>
      <c r="K33" s="30">
        <v>97.9</v>
      </c>
      <c r="L33" s="30">
        <v>60.9</v>
      </c>
      <c r="M33" s="30">
        <v>34.799999999999997</v>
      </c>
      <c r="N33" s="30">
        <v>26.7</v>
      </c>
      <c r="O33" s="7">
        <v>1128</v>
      </c>
    </row>
    <row r="34" spans="1:15" ht="15" thickBot="1" x14ac:dyDescent="0.25">
      <c r="A34" s="4" t="s">
        <v>352</v>
      </c>
      <c r="B34" s="5" t="s">
        <v>113</v>
      </c>
      <c r="C34" s="30">
        <v>28.8</v>
      </c>
      <c r="D34" s="30">
        <v>47.6</v>
      </c>
      <c r="E34" s="30">
        <v>86.3</v>
      </c>
      <c r="F34" s="30">
        <v>116.5</v>
      </c>
      <c r="G34" s="30">
        <v>145.19999999999999</v>
      </c>
      <c r="H34" s="30">
        <v>155.9</v>
      </c>
      <c r="I34" s="30">
        <v>159.9</v>
      </c>
      <c r="J34" s="30">
        <v>125.5</v>
      </c>
      <c r="K34" s="30">
        <v>93.1</v>
      </c>
      <c r="L34" s="30">
        <v>59.2</v>
      </c>
      <c r="M34" s="30">
        <v>31.5</v>
      </c>
      <c r="N34" s="30">
        <v>23.8</v>
      </c>
      <c r="O34" s="7">
        <v>1073</v>
      </c>
    </row>
    <row r="35" spans="1:15" ht="15" thickBot="1" x14ac:dyDescent="0.25">
      <c r="A35" s="8" t="s">
        <v>454</v>
      </c>
      <c r="B35" s="9" t="s">
        <v>211</v>
      </c>
      <c r="C35" s="31">
        <v>39.200000000000003</v>
      </c>
      <c r="D35" s="31">
        <v>56.4</v>
      </c>
      <c r="E35" s="31">
        <v>101.7</v>
      </c>
      <c r="F35" s="31">
        <v>129.19999999999999</v>
      </c>
      <c r="G35" s="31">
        <v>157.4</v>
      </c>
      <c r="H35" s="31">
        <v>157.80000000000001</v>
      </c>
      <c r="I35" s="31">
        <v>167.4</v>
      </c>
      <c r="J35" s="31">
        <v>150.5</v>
      </c>
      <c r="K35" s="31">
        <v>110.3</v>
      </c>
      <c r="L35" s="31">
        <v>73.3</v>
      </c>
      <c r="M35" s="31">
        <v>38.1</v>
      </c>
      <c r="N35" s="31">
        <v>31.2</v>
      </c>
      <c r="O35" s="11">
        <v>1213</v>
      </c>
    </row>
    <row r="36" spans="1:15" ht="15.75" thickTop="1" thickBot="1" x14ac:dyDescent="0.25">
      <c r="A36" s="4" t="s">
        <v>379</v>
      </c>
      <c r="B36" s="5" t="s">
        <v>139</v>
      </c>
      <c r="C36" s="30">
        <v>25.7</v>
      </c>
      <c r="D36" s="30">
        <v>44.8</v>
      </c>
      <c r="E36" s="30">
        <v>85.4</v>
      </c>
      <c r="F36" s="30">
        <v>117.6</v>
      </c>
      <c r="G36" s="30">
        <v>153</v>
      </c>
      <c r="H36" s="30">
        <v>162.30000000000001</v>
      </c>
      <c r="I36" s="30">
        <v>166.5</v>
      </c>
      <c r="J36" s="30">
        <v>145.69999999999999</v>
      </c>
      <c r="K36" s="30">
        <v>102.9</v>
      </c>
      <c r="L36" s="30">
        <v>61.4</v>
      </c>
      <c r="M36" s="30">
        <v>27.3</v>
      </c>
      <c r="N36" s="30">
        <v>19.600000000000001</v>
      </c>
      <c r="O36" s="7">
        <v>1112</v>
      </c>
    </row>
    <row r="37" spans="1:15" ht="15" thickBot="1" x14ac:dyDescent="0.25">
      <c r="A37" s="4" t="s">
        <v>302</v>
      </c>
      <c r="B37" s="5" t="s">
        <v>58</v>
      </c>
      <c r="C37" s="30">
        <v>27.6</v>
      </c>
      <c r="D37" s="30">
        <v>41.3</v>
      </c>
      <c r="E37" s="30">
        <v>85.8</v>
      </c>
      <c r="F37" s="30">
        <v>115.9</v>
      </c>
      <c r="G37" s="30">
        <v>142.4</v>
      </c>
      <c r="H37" s="30">
        <v>152.80000000000001</v>
      </c>
      <c r="I37" s="30">
        <v>155.6</v>
      </c>
      <c r="J37" s="30">
        <v>134.19999999999999</v>
      </c>
      <c r="K37" s="30">
        <v>98.4</v>
      </c>
      <c r="L37" s="30">
        <v>58.7</v>
      </c>
      <c r="M37" s="30">
        <v>32</v>
      </c>
      <c r="N37" s="30">
        <v>23.6</v>
      </c>
      <c r="O37" s="7">
        <v>1068</v>
      </c>
    </row>
    <row r="38" spans="1:15" ht="15" thickBot="1" x14ac:dyDescent="0.25">
      <c r="A38" s="4" t="s">
        <v>353</v>
      </c>
      <c r="B38" s="5" t="s">
        <v>58</v>
      </c>
      <c r="C38" s="30">
        <v>25.8</v>
      </c>
      <c r="D38" s="30">
        <v>42.5</v>
      </c>
      <c r="E38" s="30">
        <v>84.6</v>
      </c>
      <c r="F38" s="30">
        <v>116.2</v>
      </c>
      <c r="G38" s="30">
        <v>149</v>
      </c>
      <c r="H38" s="30">
        <v>158.4</v>
      </c>
      <c r="I38" s="30">
        <v>159.9</v>
      </c>
      <c r="J38" s="30">
        <v>143</v>
      </c>
      <c r="K38" s="30">
        <v>97.4</v>
      </c>
      <c r="L38" s="30">
        <v>60.3</v>
      </c>
      <c r="M38" s="30">
        <v>29.2</v>
      </c>
      <c r="N38" s="30">
        <v>20.3</v>
      </c>
      <c r="O38" s="7">
        <v>1087</v>
      </c>
    </row>
    <row r="39" spans="1:15" ht="15" thickBot="1" x14ac:dyDescent="0.25">
      <c r="A39" s="4" t="s">
        <v>380</v>
      </c>
      <c r="B39" s="5" t="s">
        <v>140</v>
      </c>
      <c r="C39" s="30">
        <v>32.299999999999997</v>
      </c>
      <c r="D39" s="30">
        <v>45.8</v>
      </c>
      <c r="E39" s="30">
        <v>81</v>
      </c>
      <c r="F39" s="30">
        <v>110.2</v>
      </c>
      <c r="G39" s="30">
        <v>142.19999999999999</v>
      </c>
      <c r="H39" s="30">
        <v>152.80000000000001</v>
      </c>
      <c r="I39" s="30">
        <v>158.80000000000001</v>
      </c>
      <c r="J39" s="30">
        <v>138</v>
      </c>
      <c r="K39" s="30">
        <v>98.7</v>
      </c>
      <c r="L39" s="30">
        <v>61.4</v>
      </c>
      <c r="M39" s="30">
        <v>33</v>
      </c>
      <c r="N39" s="30">
        <v>25.4</v>
      </c>
      <c r="O39" s="7">
        <v>1080</v>
      </c>
    </row>
    <row r="40" spans="1:15" ht="15" thickBot="1" x14ac:dyDescent="0.25">
      <c r="A40" s="4" t="s">
        <v>303</v>
      </c>
      <c r="B40" s="5" t="s">
        <v>59</v>
      </c>
      <c r="C40" s="30">
        <v>41.1</v>
      </c>
      <c r="D40" s="30">
        <v>59</v>
      </c>
      <c r="E40" s="30">
        <v>101.8</v>
      </c>
      <c r="F40" s="30">
        <v>126</v>
      </c>
      <c r="G40" s="30">
        <v>139.80000000000001</v>
      </c>
      <c r="H40" s="30">
        <v>144.9</v>
      </c>
      <c r="I40" s="30">
        <v>161.80000000000001</v>
      </c>
      <c r="J40" s="30">
        <v>142.5</v>
      </c>
      <c r="K40" s="30">
        <v>107.4</v>
      </c>
      <c r="L40" s="30">
        <v>73.3</v>
      </c>
      <c r="M40" s="30">
        <v>45</v>
      </c>
      <c r="N40" s="30">
        <v>36.5</v>
      </c>
      <c r="O40" s="7">
        <v>1179</v>
      </c>
    </row>
    <row r="41" spans="1:15" ht="15" thickBot="1" x14ac:dyDescent="0.25">
      <c r="A41" s="4" t="s">
        <v>417</v>
      </c>
      <c r="B41" s="5" t="s">
        <v>179</v>
      </c>
      <c r="C41" s="30">
        <v>32.9</v>
      </c>
      <c r="D41" s="30">
        <v>48.2</v>
      </c>
      <c r="E41" s="30">
        <v>91.2</v>
      </c>
      <c r="F41" s="30">
        <v>121.3</v>
      </c>
      <c r="G41" s="30">
        <v>149.80000000000001</v>
      </c>
      <c r="H41" s="30">
        <v>155.30000000000001</v>
      </c>
      <c r="I41" s="30">
        <v>163.5</v>
      </c>
      <c r="J41" s="30">
        <v>149.5</v>
      </c>
      <c r="K41" s="30">
        <v>105.3</v>
      </c>
      <c r="L41" s="30">
        <v>69.7</v>
      </c>
      <c r="M41" s="30">
        <v>34.9</v>
      </c>
      <c r="N41" s="30">
        <v>24.3</v>
      </c>
      <c r="O41" s="7">
        <v>1146</v>
      </c>
    </row>
    <row r="42" spans="1:15" ht="15" thickBot="1" x14ac:dyDescent="0.25">
      <c r="A42" s="4" t="s">
        <v>354</v>
      </c>
      <c r="B42" s="5" t="s">
        <v>115</v>
      </c>
      <c r="C42" s="30">
        <v>29.9</v>
      </c>
      <c r="D42" s="30">
        <v>44.7</v>
      </c>
      <c r="E42" s="30">
        <v>85</v>
      </c>
      <c r="F42" s="30">
        <v>114.1</v>
      </c>
      <c r="G42" s="30">
        <v>147</v>
      </c>
      <c r="H42" s="30">
        <v>157.69999999999999</v>
      </c>
      <c r="I42" s="30">
        <v>160.4</v>
      </c>
      <c r="J42" s="30">
        <v>138</v>
      </c>
      <c r="K42" s="30">
        <v>100.8</v>
      </c>
      <c r="L42" s="30">
        <v>61.5</v>
      </c>
      <c r="M42" s="30">
        <v>30.8</v>
      </c>
      <c r="N42" s="30">
        <v>23.6</v>
      </c>
      <c r="O42" s="7">
        <v>1093</v>
      </c>
    </row>
    <row r="43" spans="1:15" ht="15" thickBot="1" x14ac:dyDescent="0.25">
      <c r="A43" s="4" t="s">
        <v>355</v>
      </c>
      <c r="B43" s="5" t="s">
        <v>117</v>
      </c>
      <c r="C43" s="30">
        <v>29.5</v>
      </c>
      <c r="D43" s="30">
        <v>47.7</v>
      </c>
      <c r="E43" s="30">
        <v>85.6</v>
      </c>
      <c r="F43" s="30">
        <v>114.9</v>
      </c>
      <c r="G43" s="30">
        <v>142.5</v>
      </c>
      <c r="H43" s="30">
        <v>149.69999999999999</v>
      </c>
      <c r="I43" s="30">
        <v>150.69999999999999</v>
      </c>
      <c r="J43" s="30">
        <v>126.1</v>
      </c>
      <c r="K43" s="30">
        <v>93.1</v>
      </c>
      <c r="L43" s="30">
        <v>59.7</v>
      </c>
      <c r="M43" s="30">
        <v>31.8</v>
      </c>
      <c r="N43" s="30">
        <v>24.5</v>
      </c>
      <c r="O43" s="7">
        <v>1056</v>
      </c>
    </row>
    <row r="44" spans="1:15" ht="15" thickBot="1" x14ac:dyDescent="0.25">
      <c r="A44" s="4" t="s">
        <v>356</v>
      </c>
      <c r="B44" s="5" t="s">
        <v>109</v>
      </c>
      <c r="C44" s="30">
        <v>32.5</v>
      </c>
      <c r="D44" s="30">
        <v>49.3</v>
      </c>
      <c r="E44" s="30">
        <v>87.9</v>
      </c>
      <c r="F44" s="30">
        <v>117.6</v>
      </c>
      <c r="G44" s="30">
        <v>147.19999999999999</v>
      </c>
      <c r="H44" s="30">
        <v>156</v>
      </c>
      <c r="I44" s="30">
        <v>157.1</v>
      </c>
      <c r="J44" s="30">
        <v>127.6</v>
      </c>
      <c r="K44" s="30">
        <v>96.3</v>
      </c>
      <c r="L44" s="30">
        <v>64.7</v>
      </c>
      <c r="M44" s="30">
        <v>35.299999999999997</v>
      </c>
      <c r="N44" s="30">
        <v>26.8</v>
      </c>
      <c r="O44" s="7">
        <v>1098</v>
      </c>
    </row>
    <row r="45" spans="1:15" ht="15" thickBot="1" x14ac:dyDescent="0.25">
      <c r="A45" s="4" t="s">
        <v>425</v>
      </c>
      <c r="B45" s="5" t="s">
        <v>187</v>
      </c>
      <c r="C45" s="30">
        <v>32.700000000000003</v>
      </c>
      <c r="D45" s="30">
        <v>50.6</v>
      </c>
      <c r="E45" s="30">
        <v>91</v>
      </c>
      <c r="F45" s="30">
        <v>119.3</v>
      </c>
      <c r="G45" s="30">
        <v>150.1</v>
      </c>
      <c r="H45" s="30">
        <v>160.30000000000001</v>
      </c>
      <c r="I45" s="30">
        <v>166.8</v>
      </c>
      <c r="J45" s="30">
        <v>147</v>
      </c>
      <c r="K45" s="30">
        <v>105.9</v>
      </c>
      <c r="L45" s="30">
        <v>68.900000000000006</v>
      </c>
      <c r="M45" s="30">
        <v>34.5</v>
      </c>
      <c r="N45" s="30">
        <v>26.4</v>
      </c>
      <c r="O45" s="7">
        <v>1154</v>
      </c>
    </row>
    <row r="46" spans="1:15" ht="15" thickBot="1" x14ac:dyDescent="0.25">
      <c r="A46" s="4" t="s">
        <v>426</v>
      </c>
      <c r="B46" s="5" t="s">
        <v>188</v>
      </c>
      <c r="C46" s="30">
        <v>30.5</v>
      </c>
      <c r="D46" s="30">
        <v>49.1</v>
      </c>
      <c r="E46" s="30">
        <v>90.2</v>
      </c>
      <c r="F46" s="30">
        <v>119.6</v>
      </c>
      <c r="G46" s="30">
        <v>148.9</v>
      </c>
      <c r="H46" s="30">
        <v>160.19999999999999</v>
      </c>
      <c r="I46" s="30">
        <v>166.9</v>
      </c>
      <c r="J46" s="30">
        <v>147.1</v>
      </c>
      <c r="K46" s="30">
        <v>106.9</v>
      </c>
      <c r="L46" s="30">
        <v>66.400000000000006</v>
      </c>
      <c r="M46" s="30">
        <v>35</v>
      </c>
      <c r="N46" s="30">
        <v>25.6</v>
      </c>
      <c r="O46" s="7">
        <v>1146</v>
      </c>
    </row>
    <row r="47" spans="1:15" ht="15" thickBot="1" x14ac:dyDescent="0.25">
      <c r="A47" s="4" t="s">
        <v>427</v>
      </c>
      <c r="B47" s="5" t="s">
        <v>189</v>
      </c>
      <c r="C47" s="30">
        <v>32.6</v>
      </c>
      <c r="D47" s="30">
        <v>49.7</v>
      </c>
      <c r="E47" s="30">
        <v>87.5</v>
      </c>
      <c r="F47" s="30">
        <v>117.7</v>
      </c>
      <c r="G47" s="30">
        <v>145.80000000000001</v>
      </c>
      <c r="H47" s="30">
        <v>157.80000000000001</v>
      </c>
      <c r="I47" s="30">
        <v>163.9</v>
      </c>
      <c r="J47" s="30">
        <v>140.19999999999999</v>
      </c>
      <c r="K47" s="30">
        <v>102.3</v>
      </c>
      <c r="L47" s="30">
        <v>63.9</v>
      </c>
      <c r="M47" s="30">
        <v>34.1</v>
      </c>
      <c r="N47" s="30">
        <v>26.5</v>
      </c>
      <c r="O47" s="7">
        <v>1122</v>
      </c>
    </row>
    <row r="48" spans="1:15" ht="15" thickBot="1" x14ac:dyDescent="0.25">
      <c r="A48" s="4" t="s">
        <v>381</v>
      </c>
      <c r="B48" s="5" t="s">
        <v>141</v>
      </c>
      <c r="C48" s="30">
        <v>34</v>
      </c>
      <c r="D48" s="30">
        <v>51</v>
      </c>
      <c r="E48" s="30">
        <v>88.9</v>
      </c>
      <c r="F48" s="30">
        <v>117.6</v>
      </c>
      <c r="G48" s="30">
        <v>142.6</v>
      </c>
      <c r="H48" s="30">
        <v>154.5</v>
      </c>
      <c r="I48" s="30">
        <v>157.1</v>
      </c>
      <c r="J48" s="30">
        <v>131.30000000000001</v>
      </c>
      <c r="K48" s="30">
        <v>94.5</v>
      </c>
      <c r="L48" s="30">
        <v>60.9</v>
      </c>
      <c r="M48" s="30">
        <v>34.200000000000003</v>
      </c>
      <c r="N48" s="30">
        <v>27.2</v>
      </c>
      <c r="O48" s="7">
        <v>1094</v>
      </c>
    </row>
    <row r="49" spans="1:15" ht="15" thickBot="1" x14ac:dyDescent="0.25">
      <c r="A49" s="8" t="s">
        <v>382</v>
      </c>
      <c r="B49" s="9" t="s">
        <v>142</v>
      </c>
      <c r="C49" s="31">
        <v>24.9</v>
      </c>
      <c r="D49" s="31">
        <v>42.5</v>
      </c>
      <c r="E49" s="31">
        <v>77.599999999999994</v>
      </c>
      <c r="F49" s="31">
        <v>115.1</v>
      </c>
      <c r="G49" s="31">
        <v>146.80000000000001</v>
      </c>
      <c r="H49" s="31">
        <v>159.1</v>
      </c>
      <c r="I49" s="31">
        <v>163.30000000000001</v>
      </c>
      <c r="J49" s="31">
        <v>139.69999999999999</v>
      </c>
      <c r="K49" s="31">
        <v>98.5</v>
      </c>
      <c r="L49" s="31">
        <v>59.9</v>
      </c>
      <c r="M49" s="31">
        <v>26.8</v>
      </c>
      <c r="N49" s="31">
        <v>19.600000000000001</v>
      </c>
      <c r="O49" s="11">
        <v>1074</v>
      </c>
    </row>
    <row r="50" spans="1:15" ht="15.75" thickTop="1" thickBot="1" x14ac:dyDescent="0.25">
      <c r="A50" s="4" t="s">
        <v>357</v>
      </c>
      <c r="B50" s="5" t="s">
        <v>118</v>
      </c>
      <c r="C50" s="30">
        <v>19.100000000000001</v>
      </c>
      <c r="D50" s="30">
        <v>25</v>
      </c>
      <c r="E50" s="30">
        <v>79.099999999999994</v>
      </c>
      <c r="F50" s="30">
        <v>106.3</v>
      </c>
      <c r="G50" s="30">
        <v>137.5</v>
      </c>
      <c r="H50" s="30">
        <v>146.19999999999999</v>
      </c>
      <c r="I50" s="30">
        <v>152.19999999999999</v>
      </c>
      <c r="J50" s="30">
        <v>132.4</v>
      </c>
      <c r="K50" s="30">
        <v>95.7</v>
      </c>
      <c r="L50" s="30">
        <v>58.6</v>
      </c>
      <c r="M50" s="30">
        <v>20.6</v>
      </c>
      <c r="N50" s="30">
        <v>16.2</v>
      </c>
      <c r="O50" s="7">
        <v>989</v>
      </c>
    </row>
    <row r="51" spans="1:15" ht="15" thickBot="1" x14ac:dyDescent="0.25">
      <c r="A51" s="4" t="s">
        <v>383</v>
      </c>
      <c r="B51" s="5" t="s">
        <v>143</v>
      </c>
      <c r="C51" s="30">
        <v>27.3</v>
      </c>
      <c r="D51" s="30">
        <v>44.5</v>
      </c>
      <c r="E51" s="30">
        <v>83.8</v>
      </c>
      <c r="F51" s="30">
        <v>117.9</v>
      </c>
      <c r="G51" s="30">
        <v>146.80000000000001</v>
      </c>
      <c r="H51" s="30">
        <v>157.5</v>
      </c>
      <c r="I51" s="30">
        <v>163.30000000000001</v>
      </c>
      <c r="J51" s="30">
        <v>141.4</v>
      </c>
      <c r="K51" s="30">
        <v>102.1</v>
      </c>
      <c r="L51" s="30">
        <v>62.5</v>
      </c>
      <c r="M51" s="30">
        <v>28</v>
      </c>
      <c r="N51" s="30">
        <v>21</v>
      </c>
      <c r="O51" s="7">
        <v>1096</v>
      </c>
    </row>
    <row r="52" spans="1:15" ht="15" thickBot="1" x14ac:dyDescent="0.25">
      <c r="A52" s="4" t="s">
        <v>310</v>
      </c>
      <c r="B52" s="5" t="s">
        <v>67</v>
      </c>
      <c r="C52" s="30">
        <v>44.9</v>
      </c>
      <c r="D52" s="30">
        <v>64.099999999999994</v>
      </c>
      <c r="E52" s="30">
        <v>106.7</v>
      </c>
      <c r="F52" s="30">
        <v>135.9</v>
      </c>
      <c r="G52" s="30">
        <v>133.5</v>
      </c>
      <c r="H52" s="30">
        <v>142.30000000000001</v>
      </c>
      <c r="I52" s="30">
        <v>149.19999999999999</v>
      </c>
      <c r="J52" s="30">
        <v>145</v>
      </c>
      <c r="K52" s="30">
        <v>113.1</v>
      </c>
      <c r="L52" s="30">
        <v>78.7</v>
      </c>
      <c r="M52" s="30">
        <v>48.2</v>
      </c>
      <c r="N52" s="30">
        <v>38.1</v>
      </c>
      <c r="O52" s="7">
        <v>1200</v>
      </c>
    </row>
    <row r="53" spans="1:15" ht="15" thickBot="1" x14ac:dyDescent="0.25">
      <c r="A53" s="4" t="s">
        <v>311</v>
      </c>
      <c r="B53" s="5" t="s">
        <v>68</v>
      </c>
      <c r="C53" s="30">
        <v>39.6</v>
      </c>
      <c r="D53" s="30">
        <v>55.2</v>
      </c>
      <c r="E53" s="30">
        <v>95</v>
      </c>
      <c r="F53" s="30">
        <v>119</v>
      </c>
      <c r="G53" s="30">
        <v>130.30000000000001</v>
      </c>
      <c r="H53" s="30">
        <v>141</v>
      </c>
      <c r="I53" s="30">
        <v>146.30000000000001</v>
      </c>
      <c r="J53" s="30">
        <v>134.19999999999999</v>
      </c>
      <c r="K53" s="30">
        <v>105.4</v>
      </c>
      <c r="L53" s="30">
        <v>71.400000000000006</v>
      </c>
      <c r="M53" s="30">
        <v>43.5</v>
      </c>
      <c r="N53" s="30">
        <v>34.200000000000003</v>
      </c>
      <c r="O53" s="7">
        <v>1115</v>
      </c>
    </row>
    <row r="54" spans="1:15" ht="15" thickBot="1" x14ac:dyDescent="0.25">
      <c r="A54" s="4" t="s">
        <v>358</v>
      </c>
      <c r="B54" s="5" t="s">
        <v>96</v>
      </c>
      <c r="C54" s="30">
        <v>33</v>
      </c>
      <c r="D54" s="30">
        <v>50</v>
      </c>
      <c r="E54" s="30">
        <v>88.1</v>
      </c>
      <c r="F54" s="30">
        <v>115.3</v>
      </c>
      <c r="G54" s="30">
        <v>142.69999999999999</v>
      </c>
      <c r="H54" s="30">
        <v>143.4</v>
      </c>
      <c r="I54" s="30">
        <v>149.19999999999999</v>
      </c>
      <c r="J54" s="30">
        <v>126.4</v>
      </c>
      <c r="K54" s="30">
        <v>94.6</v>
      </c>
      <c r="L54" s="30">
        <v>60.4</v>
      </c>
      <c r="M54" s="30">
        <v>32</v>
      </c>
      <c r="N54" s="30">
        <v>17.399999999999999</v>
      </c>
      <c r="O54" s="7">
        <v>1052</v>
      </c>
    </row>
    <row r="55" spans="1:15" ht="15" thickBot="1" x14ac:dyDescent="0.25">
      <c r="A55" s="4" t="s">
        <v>312</v>
      </c>
      <c r="B55" s="5" t="s">
        <v>69</v>
      </c>
      <c r="C55" s="30">
        <v>48.2</v>
      </c>
      <c r="D55" s="30">
        <v>68.3</v>
      </c>
      <c r="E55" s="30">
        <v>113.9</v>
      </c>
      <c r="F55" s="30">
        <v>146.9</v>
      </c>
      <c r="G55" s="30">
        <v>149.69999999999999</v>
      </c>
      <c r="H55" s="30">
        <v>157.1</v>
      </c>
      <c r="I55" s="30">
        <v>164.1</v>
      </c>
      <c r="J55" s="30">
        <v>152.6</v>
      </c>
      <c r="K55" s="30">
        <v>117.9</v>
      </c>
      <c r="L55" s="30">
        <v>83.9</v>
      </c>
      <c r="M55" s="30">
        <v>51.7</v>
      </c>
      <c r="N55" s="30">
        <v>41.4</v>
      </c>
      <c r="O55" s="7">
        <v>1296</v>
      </c>
    </row>
    <row r="56" spans="1:15" ht="15" thickBot="1" x14ac:dyDescent="0.25">
      <c r="A56" s="4" t="s">
        <v>313</v>
      </c>
      <c r="B56" s="5" t="s">
        <v>70</v>
      </c>
      <c r="C56" s="30">
        <v>36.200000000000003</v>
      </c>
      <c r="D56" s="30">
        <v>55.5</v>
      </c>
      <c r="E56" s="30">
        <v>95.3</v>
      </c>
      <c r="F56" s="30">
        <v>121.8</v>
      </c>
      <c r="G56" s="30">
        <v>135.9</v>
      </c>
      <c r="H56" s="30">
        <v>150.6</v>
      </c>
      <c r="I56" s="30">
        <v>155.9</v>
      </c>
      <c r="J56" s="30">
        <v>140.6</v>
      </c>
      <c r="K56" s="30">
        <v>106.8</v>
      </c>
      <c r="L56" s="30">
        <v>72.599999999999994</v>
      </c>
      <c r="M56" s="30">
        <v>40.9</v>
      </c>
      <c r="N56" s="30">
        <v>30.2</v>
      </c>
      <c r="O56" s="7">
        <v>1142</v>
      </c>
    </row>
    <row r="57" spans="1:15" ht="15" thickBot="1" x14ac:dyDescent="0.25">
      <c r="A57" s="4" t="s">
        <v>314</v>
      </c>
      <c r="B57" s="5" t="s">
        <v>94</v>
      </c>
      <c r="C57" s="30">
        <v>36.799999999999997</v>
      </c>
      <c r="D57" s="30">
        <v>56.2</v>
      </c>
      <c r="E57" s="30">
        <v>95.2</v>
      </c>
      <c r="F57" s="30">
        <v>119.4</v>
      </c>
      <c r="G57" s="30">
        <v>141.30000000000001</v>
      </c>
      <c r="H57" s="30">
        <v>149.80000000000001</v>
      </c>
      <c r="I57" s="30">
        <v>150.9</v>
      </c>
      <c r="J57" s="30">
        <v>125.5</v>
      </c>
      <c r="K57" s="30">
        <v>94.3</v>
      </c>
      <c r="L57" s="30">
        <v>63.8</v>
      </c>
      <c r="M57" s="30">
        <v>38.6</v>
      </c>
      <c r="N57" s="30">
        <v>30.2</v>
      </c>
      <c r="O57" s="7">
        <v>1102</v>
      </c>
    </row>
    <row r="58" spans="1:15" ht="15" thickBot="1" x14ac:dyDescent="0.25">
      <c r="A58" s="4" t="s">
        <v>455</v>
      </c>
      <c r="B58" s="5" t="s">
        <v>41</v>
      </c>
      <c r="C58" s="30">
        <v>25.2</v>
      </c>
      <c r="D58" s="30">
        <v>43</v>
      </c>
      <c r="E58" s="30">
        <v>81.400000000000006</v>
      </c>
      <c r="F58" s="30">
        <v>118.9</v>
      </c>
      <c r="G58" s="30">
        <v>149.80000000000001</v>
      </c>
      <c r="H58" s="30">
        <v>160.69999999999999</v>
      </c>
      <c r="I58" s="30">
        <v>164.9</v>
      </c>
      <c r="J58" s="30">
        <v>139.69999999999999</v>
      </c>
      <c r="K58" s="30">
        <v>100.6</v>
      </c>
      <c r="L58" s="30">
        <v>59.8</v>
      </c>
      <c r="M58" s="30">
        <v>26.3</v>
      </c>
      <c r="N58" s="30">
        <v>19.899999999999999</v>
      </c>
      <c r="O58" s="7">
        <v>1090</v>
      </c>
    </row>
    <row r="59" spans="1:15" ht="15" thickBot="1" x14ac:dyDescent="0.25">
      <c r="A59" s="4" t="s">
        <v>384</v>
      </c>
      <c r="B59" s="5" t="s">
        <v>144</v>
      </c>
      <c r="C59" s="30">
        <v>23.8</v>
      </c>
      <c r="D59" s="30">
        <v>41.8</v>
      </c>
      <c r="E59" s="30">
        <v>80.8</v>
      </c>
      <c r="F59" s="30">
        <v>121</v>
      </c>
      <c r="G59" s="30">
        <v>151.19999999999999</v>
      </c>
      <c r="H59" s="30">
        <v>163.9</v>
      </c>
      <c r="I59" s="30">
        <v>166.3</v>
      </c>
      <c r="J59" s="30">
        <v>139.30000000000001</v>
      </c>
      <c r="K59" s="30">
        <v>100</v>
      </c>
      <c r="L59" s="30">
        <v>56.8</v>
      </c>
      <c r="M59" s="30">
        <v>25.3</v>
      </c>
      <c r="N59" s="30">
        <v>18</v>
      </c>
      <c r="O59" s="7">
        <v>1088</v>
      </c>
    </row>
    <row r="60" spans="1:15" ht="15" thickBot="1" x14ac:dyDescent="0.25">
      <c r="A60" s="4" t="s">
        <v>385</v>
      </c>
      <c r="B60" s="5" t="s">
        <v>130</v>
      </c>
      <c r="C60" s="30">
        <v>27.7</v>
      </c>
      <c r="D60" s="30">
        <v>41.1</v>
      </c>
      <c r="E60" s="30">
        <v>78.7</v>
      </c>
      <c r="F60" s="30">
        <v>111.9</v>
      </c>
      <c r="G60" s="30">
        <v>141.80000000000001</v>
      </c>
      <c r="H60" s="30">
        <v>152.69999999999999</v>
      </c>
      <c r="I60" s="30">
        <v>156.9</v>
      </c>
      <c r="J60" s="30">
        <v>135.80000000000001</v>
      </c>
      <c r="K60" s="30">
        <v>93.4</v>
      </c>
      <c r="L60" s="30">
        <v>54.3</v>
      </c>
      <c r="M60" s="30">
        <v>28.3</v>
      </c>
      <c r="N60" s="30">
        <v>21.4</v>
      </c>
      <c r="O60" s="7">
        <v>1044</v>
      </c>
    </row>
    <row r="61" spans="1:15" ht="15" thickBot="1" x14ac:dyDescent="0.25">
      <c r="A61" s="4" t="s">
        <v>359</v>
      </c>
      <c r="B61" s="5" t="s">
        <v>119</v>
      </c>
      <c r="C61" s="30">
        <v>27.3</v>
      </c>
      <c r="D61" s="30">
        <v>43.6</v>
      </c>
      <c r="E61" s="30">
        <v>81.400000000000006</v>
      </c>
      <c r="F61" s="30">
        <v>113.7</v>
      </c>
      <c r="G61" s="30">
        <v>145.19999999999999</v>
      </c>
      <c r="H61" s="30">
        <v>152.69999999999999</v>
      </c>
      <c r="I61" s="30">
        <v>155.4</v>
      </c>
      <c r="J61" s="30">
        <v>133.4</v>
      </c>
      <c r="K61" s="30">
        <v>95.1</v>
      </c>
      <c r="L61" s="30">
        <v>55.8</v>
      </c>
      <c r="M61" s="30">
        <v>29.9</v>
      </c>
      <c r="N61" s="30">
        <v>21.4</v>
      </c>
      <c r="O61" s="7">
        <v>1055</v>
      </c>
    </row>
    <row r="62" spans="1:15" ht="15" thickBot="1" x14ac:dyDescent="0.25">
      <c r="A62" s="4" t="s">
        <v>315</v>
      </c>
      <c r="B62" s="5" t="s">
        <v>71</v>
      </c>
      <c r="C62" s="30">
        <v>32.9</v>
      </c>
      <c r="D62" s="30">
        <v>52.8</v>
      </c>
      <c r="E62" s="30">
        <v>89.6</v>
      </c>
      <c r="F62" s="30">
        <v>113.3</v>
      </c>
      <c r="G62" s="30">
        <v>136.69999999999999</v>
      </c>
      <c r="H62" s="30">
        <v>141.9</v>
      </c>
      <c r="I62" s="30">
        <v>147.69999999999999</v>
      </c>
      <c r="J62" s="30">
        <v>123</v>
      </c>
      <c r="K62" s="30">
        <v>93.3</v>
      </c>
      <c r="L62" s="30">
        <v>63.3</v>
      </c>
      <c r="M62" s="30">
        <v>37.700000000000003</v>
      </c>
      <c r="N62" s="30">
        <v>27.9</v>
      </c>
      <c r="O62" s="7">
        <v>1060</v>
      </c>
    </row>
    <row r="63" spans="1:15" ht="15" thickBot="1" x14ac:dyDescent="0.25">
      <c r="A63" s="4" t="s">
        <v>316</v>
      </c>
      <c r="B63" s="5" t="s">
        <v>73</v>
      </c>
      <c r="C63" s="30">
        <v>34.700000000000003</v>
      </c>
      <c r="D63" s="30">
        <v>53.3</v>
      </c>
      <c r="E63" s="30">
        <v>91.4</v>
      </c>
      <c r="F63" s="30">
        <v>115.7</v>
      </c>
      <c r="G63" s="30">
        <v>139.80000000000001</v>
      </c>
      <c r="H63" s="30">
        <v>146.6</v>
      </c>
      <c r="I63" s="30">
        <v>152.5</v>
      </c>
      <c r="J63" s="30">
        <v>124.2</v>
      </c>
      <c r="K63" s="30">
        <v>95.1</v>
      </c>
      <c r="L63" s="30">
        <v>65.5</v>
      </c>
      <c r="M63" s="30">
        <v>37.6</v>
      </c>
      <c r="N63" s="30">
        <v>29.1</v>
      </c>
      <c r="O63" s="7">
        <v>1085</v>
      </c>
    </row>
    <row r="64" spans="1:15" ht="15" thickBot="1" x14ac:dyDescent="0.25">
      <c r="A64" s="4" t="s">
        <v>428</v>
      </c>
      <c r="B64" s="5" t="s">
        <v>93</v>
      </c>
      <c r="C64" s="30">
        <v>33.1</v>
      </c>
      <c r="D64" s="30">
        <v>51.2</v>
      </c>
      <c r="E64" s="30">
        <v>88.2</v>
      </c>
      <c r="F64" s="30">
        <v>116.6</v>
      </c>
      <c r="G64" s="30">
        <v>144.19999999999999</v>
      </c>
      <c r="H64" s="30">
        <v>149.69999999999999</v>
      </c>
      <c r="I64" s="30">
        <v>150.80000000000001</v>
      </c>
      <c r="J64" s="30">
        <v>125.2</v>
      </c>
      <c r="K64" s="30">
        <v>94.7</v>
      </c>
      <c r="L64" s="30">
        <v>63.1</v>
      </c>
      <c r="M64" s="30">
        <v>34.799999999999997</v>
      </c>
      <c r="N64" s="30">
        <v>27.1</v>
      </c>
      <c r="O64" s="7">
        <v>1079</v>
      </c>
    </row>
    <row r="65" spans="1:15" ht="15" thickBot="1" x14ac:dyDescent="0.25">
      <c r="A65" s="4" t="s">
        <v>317</v>
      </c>
      <c r="B65" s="5" t="s">
        <v>74</v>
      </c>
      <c r="C65" s="30">
        <v>31.7</v>
      </c>
      <c r="D65" s="30">
        <v>48.2</v>
      </c>
      <c r="E65" s="30">
        <v>89.5</v>
      </c>
      <c r="F65" s="30">
        <v>110.5</v>
      </c>
      <c r="G65" s="30">
        <v>143.9</v>
      </c>
      <c r="H65" s="30">
        <v>149.1</v>
      </c>
      <c r="I65" s="30">
        <v>150.80000000000001</v>
      </c>
      <c r="J65" s="30">
        <v>134.19999999999999</v>
      </c>
      <c r="K65" s="30">
        <v>104.4</v>
      </c>
      <c r="L65" s="30">
        <v>70.7</v>
      </c>
      <c r="M65" s="30">
        <v>38.5</v>
      </c>
      <c r="N65" s="30">
        <v>28.1</v>
      </c>
      <c r="O65" s="7">
        <v>1099</v>
      </c>
    </row>
    <row r="66" spans="1:15" ht="15" thickBot="1" x14ac:dyDescent="0.25">
      <c r="A66" s="4" t="s">
        <v>456</v>
      </c>
      <c r="B66" s="5" t="s">
        <v>212</v>
      </c>
      <c r="C66" s="30">
        <v>44.6</v>
      </c>
      <c r="D66" s="30">
        <v>61</v>
      </c>
      <c r="E66" s="30">
        <v>101.4</v>
      </c>
      <c r="F66" s="30">
        <v>127.7</v>
      </c>
      <c r="G66" s="30">
        <v>141.80000000000001</v>
      </c>
      <c r="H66" s="30">
        <v>156.5</v>
      </c>
      <c r="I66" s="30">
        <v>167.8</v>
      </c>
      <c r="J66" s="30">
        <v>147.6</v>
      </c>
      <c r="K66" s="30">
        <v>106.7</v>
      </c>
      <c r="L66" s="30">
        <v>71.5</v>
      </c>
      <c r="M66" s="30">
        <v>43.7</v>
      </c>
      <c r="N66" s="30">
        <v>36.4</v>
      </c>
      <c r="O66" s="7">
        <v>1206</v>
      </c>
    </row>
    <row r="67" spans="1:15" ht="15" thickBot="1" x14ac:dyDescent="0.25">
      <c r="A67" s="4" t="s">
        <v>429</v>
      </c>
      <c r="B67" s="5" t="s">
        <v>190</v>
      </c>
      <c r="C67" s="30">
        <v>32.6</v>
      </c>
      <c r="D67" s="30">
        <v>50.1</v>
      </c>
      <c r="E67" s="30">
        <v>89.6</v>
      </c>
      <c r="F67" s="30">
        <v>120.5</v>
      </c>
      <c r="G67" s="30">
        <v>145.69999999999999</v>
      </c>
      <c r="H67" s="30">
        <v>160.19999999999999</v>
      </c>
      <c r="I67" s="30">
        <v>166.7</v>
      </c>
      <c r="J67" s="30">
        <v>145.30000000000001</v>
      </c>
      <c r="K67" s="30">
        <v>104.3</v>
      </c>
      <c r="L67" s="30">
        <v>70.599999999999994</v>
      </c>
      <c r="M67" s="30">
        <v>35.5</v>
      </c>
      <c r="N67" s="30">
        <v>25.6</v>
      </c>
      <c r="O67" s="7">
        <v>1147</v>
      </c>
    </row>
    <row r="68" spans="1:15" ht="15" thickBot="1" x14ac:dyDescent="0.25">
      <c r="A68" s="4" t="s">
        <v>318</v>
      </c>
      <c r="B68" s="5" t="s">
        <v>75</v>
      </c>
      <c r="C68" s="30">
        <v>33</v>
      </c>
      <c r="D68" s="30">
        <v>48.3</v>
      </c>
      <c r="E68" s="30">
        <v>91.7</v>
      </c>
      <c r="F68" s="30">
        <v>115.9</v>
      </c>
      <c r="G68" s="30">
        <v>143.30000000000001</v>
      </c>
      <c r="H68" s="30">
        <v>147.4</v>
      </c>
      <c r="I68" s="30">
        <v>150.6</v>
      </c>
      <c r="J68" s="30">
        <v>134</v>
      </c>
      <c r="K68" s="30">
        <v>104.1</v>
      </c>
      <c r="L68" s="30">
        <v>72.7</v>
      </c>
      <c r="M68" s="30">
        <v>37.200000000000003</v>
      </c>
      <c r="N68" s="30">
        <v>27.4</v>
      </c>
      <c r="O68" s="7">
        <v>1105</v>
      </c>
    </row>
    <row r="69" spans="1:15" ht="15" thickBot="1" x14ac:dyDescent="0.25">
      <c r="A69" s="4" t="s">
        <v>360</v>
      </c>
      <c r="B69" s="5" t="s">
        <v>120</v>
      </c>
      <c r="C69" s="30">
        <v>27.9</v>
      </c>
      <c r="D69" s="30">
        <v>44.2</v>
      </c>
      <c r="E69" s="30">
        <v>82</v>
      </c>
      <c r="F69" s="30">
        <v>115.5</v>
      </c>
      <c r="G69" s="30">
        <v>145.30000000000001</v>
      </c>
      <c r="H69" s="30">
        <v>151.19999999999999</v>
      </c>
      <c r="I69" s="30">
        <v>153.69999999999999</v>
      </c>
      <c r="J69" s="30">
        <v>126.8</v>
      </c>
      <c r="K69" s="30">
        <v>89.6</v>
      </c>
      <c r="L69" s="30">
        <v>58.6</v>
      </c>
      <c r="M69" s="30">
        <v>32.4</v>
      </c>
      <c r="N69" s="30">
        <v>24.5</v>
      </c>
      <c r="O69" s="7">
        <v>1052</v>
      </c>
    </row>
    <row r="70" spans="1:15" ht="15" thickBot="1" x14ac:dyDescent="0.25">
      <c r="A70" s="4" t="s">
        <v>386</v>
      </c>
      <c r="B70" s="5" t="s">
        <v>145</v>
      </c>
      <c r="C70" s="30">
        <v>36.1</v>
      </c>
      <c r="D70" s="30">
        <v>51.9</v>
      </c>
      <c r="E70" s="30">
        <v>90.7</v>
      </c>
      <c r="F70" s="30">
        <v>118.5</v>
      </c>
      <c r="G70" s="30">
        <v>145.6</v>
      </c>
      <c r="H70" s="30">
        <v>159.4</v>
      </c>
      <c r="I70" s="30">
        <v>162.19999999999999</v>
      </c>
      <c r="J70" s="30">
        <v>139.80000000000001</v>
      </c>
      <c r="K70" s="30">
        <v>102.6</v>
      </c>
      <c r="L70" s="30">
        <v>67.5</v>
      </c>
      <c r="M70" s="30">
        <v>37</v>
      </c>
      <c r="N70" s="30">
        <v>26.5</v>
      </c>
      <c r="O70" s="7">
        <v>1138</v>
      </c>
    </row>
    <row r="71" spans="1:15" ht="15" thickBot="1" x14ac:dyDescent="0.25">
      <c r="A71" s="4" t="s">
        <v>319</v>
      </c>
      <c r="B71" s="5" t="s">
        <v>76</v>
      </c>
      <c r="C71" s="30">
        <v>33.200000000000003</v>
      </c>
      <c r="D71" s="30">
        <v>52.4</v>
      </c>
      <c r="E71" s="30">
        <v>91</v>
      </c>
      <c r="F71" s="30">
        <v>114.3</v>
      </c>
      <c r="G71" s="30">
        <v>136.6</v>
      </c>
      <c r="H71" s="30">
        <v>146.6</v>
      </c>
      <c r="I71" s="30">
        <v>149.30000000000001</v>
      </c>
      <c r="J71" s="30">
        <v>121.6</v>
      </c>
      <c r="K71" s="30">
        <v>94.8</v>
      </c>
      <c r="L71" s="30">
        <v>63.2</v>
      </c>
      <c r="M71" s="30">
        <v>36.9</v>
      </c>
      <c r="N71" s="30">
        <v>27.8</v>
      </c>
      <c r="O71" s="7">
        <v>1068</v>
      </c>
    </row>
    <row r="72" spans="1:15" ht="15" thickBot="1" x14ac:dyDescent="0.25">
      <c r="A72" s="4" t="s">
        <v>457</v>
      </c>
      <c r="B72" s="5" t="s">
        <v>214</v>
      </c>
      <c r="C72" s="30">
        <v>33.5</v>
      </c>
      <c r="D72" s="30">
        <v>53.6</v>
      </c>
      <c r="E72" s="30">
        <v>92.3</v>
      </c>
      <c r="F72" s="30">
        <v>122.2</v>
      </c>
      <c r="G72" s="30">
        <v>147.6</v>
      </c>
      <c r="H72" s="30">
        <v>159.5</v>
      </c>
      <c r="I72" s="30">
        <v>167.4</v>
      </c>
      <c r="J72" s="30">
        <v>142.1</v>
      </c>
      <c r="K72" s="30">
        <v>98.7</v>
      </c>
      <c r="L72" s="30">
        <v>60.2</v>
      </c>
      <c r="M72" s="30">
        <v>31</v>
      </c>
      <c r="N72" s="30">
        <v>24.2</v>
      </c>
      <c r="O72" s="7">
        <v>1132</v>
      </c>
    </row>
    <row r="73" spans="1:15" ht="15" thickBot="1" x14ac:dyDescent="0.25">
      <c r="A73" s="4" t="s">
        <v>430</v>
      </c>
      <c r="B73" s="5" t="s">
        <v>188</v>
      </c>
      <c r="C73" s="30">
        <v>34.1</v>
      </c>
      <c r="D73" s="30">
        <v>48.8</v>
      </c>
      <c r="E73" s="30">
        <v>87.6</v>
      </c>
      <c r="F73" s="30">
        <v>122.4</v>
      </c>
      <c r="G73" s="30">
        <v>152.19999999999999</v>
      </c>
      <c r="H73" s="30">
        <v>163.5</v>
      </c>
      <c r="I73" s="30">
        <v>170.2</v>
      </c>
      <c r="J73" s="30">
        <v>154.5</v>
      </c>
      <c r="K73" s="30">
        <v>108.4</v>
      </c>
      <c r="L73" s="30">
        <v>68.5</v>
      </c>
      <c r="M73" s="30">
        <v>36.9</v>
      </c>
      <c r="N73" s="30">
        <v>27.6</v>
      </c>
      <c r="O73" s="7">
        <v>1175</v>
      </c>
    </row>
    <row r="74" spans="1:15" ht="15" thickBot="1" x14ac:dyDescent="0.25">
      <c r="A74" s="4" t="s">
        <v>304</v>
      </c>
      <c r="B74" s="5" t="s">
        <v>60</v>
      </c>
      <c r="C74" s="30">
        <v>42.9</v>
      </c>
      <c r="D74" s="30">
        <v>58.2</v>
      </c>
      <c r="E74" s="30">
        <v>108.3</v>
      </c>
      <c r="F74" s="30">
        <v>139.6</v>
      </c>
      <c r="G74" s="30">
        <v>173</v>
      </c>
      <c r="H74" s="30">
        <v>160.30000000000001</v>
      </c>
      <c r="I74" s="30">
        <v>164.9</v>
      </c>
      <c r="J74" s="30">
        <v>150.5</v>
      </c>
      <c r="K74" s="30">
        <v>114.1</v>
      </c>
      <c r="L74" s="30">
        <v>95.7</v>
      </c>
      <c r="M74" s="30">
        <v>45.3</v>
      </c>
      <c r="N74" s="30">
        <v>39.1</v>
      </c>
      <c r="O74" s="7">
        <v>1292</v>
      </c>
    </row>
    <row r="75" spans="1:15" ht="15" thickBot="1" x14ac:dyDescent="0.25">
      <c r="A75" s="4" t="s">
        <v>387</v>
      </c>
      <c r="B75" s="5" t="s">
        <v>146</v>
      </c>
      <c r="C75" s="30">
        <v>23.8</v>
      </c>
      <c r="D75" s="30">
        <v>41.1</v>
      </c>
      <c r="E75" s="30">
        <v>76.400000000000006</v>
      </c>
      <c r="F75" s="30">
        <v>113.6</v>
      </c>
      <c r="G75" s="30">
        <v>146.69999999999999</v>
      </c>
      <c r="H75" s="30">
        <v>160.69999999999999</v>
      </c>
      <c r="I75" s="30">
        <v>161.6</v>
      </c>
      <c r="J75" s="30">
        <v>133.6</v>
      </c>
      <c r="K75" s="62">
        <v>93.19</v>
      </c>
      <c r="L75" s="30">
        <v>55</v>
      </c>
      <c r="M75" s="30">
        <v>25.7</v>
      </c>
      <c r="N75" s="30">
        <v>18.7</v>
      </c>
      <c r="O75" s="7">
        <v>1051</v>
      </c>
    </row>
    <row r="76" spans="1:15" ht="15" thickBot="1" x14ac:dyDescent="0.25">
      <c r="A76" s="4" t="s">
        <v>388</v>
      </c>
      <c r="B76" s="5" t="s">
        <v>147</v>
      </c>
      <c r="C76" s="30">
        <v>26.3</v>
      </c>
      <c r="D76" s="30">
        <v>43.8</v>
      </c>
      <c r="E76" s="30">
        <v>83.1</v>
      </c>
      <c r="F76" s="30">
        <v>117.4</v>
      </c>
      <c r="G76" s="30">
        <v>146.6</v>
      </c>
      <c r="H76" s="30">
        <v>157.5</v>
      </c>
      <c r="I76" s="30">
        <v>161.6</v>
      </c>
      <c r="J76" s="30">
        <v>138</v>
      </c>
      <c r="K76" s="30">
        <v>97</v>
      </c>
      <c r="L76" s="30">
        <v>56.4</v>
      </c>
      <c r="M76" s="30">
        <v>26.5</v>
      </c>
      <c r="N76" s="30">
        <v>20.100000000000001</v>
      </c>
      <c r="O76" s="7">
        <v>1074</v>
      </c>
    </row>
    <row r="77" spans="1:15" ht="15" thickBot="1" x14ac:dyDescent="0.25">
      <c r="A77" s="4" t="s">
        <v>361</v>
      </c>
      <c r="B77" s="5" t="s">
        <v>121</v>
      </c>
      <c r="C77" s="30">
        <v>27.5</v>
      </c>
      <c r="D77" s="30">
        <v>42.7</v>
      </c>
      <c r="E77" s="30">
        <v>80.8</v>
      </c>
      <c r="F77" s="30">
        <v>112.6</v>
      </c>
      <c r="G77" s="30">
        <v>143.69999999999999</v>
      </c>
      <c r="H77" s="30">
        <v>151.1</v>
      </c>
      <c r="I77" s="30">
        <v>155.4</v>
      </c>
      <c r="J77" s="30">
        <v>132.19999999999999</v>
      </c>
      <c r="K77" s="30">
        <v>95.4</v>
      </c>
      <c r="L77" s="30">
        <v>56.1</v>
      </c>
      <c r="M77" s="30">
        <v>28.8</v>
      </c>
      <c r="N77" s="30">
        <v>21.6</v>
      </c>
      <c r="O77" s="7">
        <v>1048</v>
      </c>
    </row>
    <row r="78" spans="1:15" ht="15" thickBot="1" x14ac:dyDescent="0.25">
      <c r="A78" s="8" t="s">
        <v>362</v>
      </c>
      <c r="B78" s="9" t="s">
        <v>123</v>
      </c>
      <c r="C78" s="31">
        <v>43</v>
      </c>
      <c r="D78" s="31">
        <v>62.7</v>
      </c>
      <c r="E78" s="31">
        <v>106.2</v>
      </c>
      <c r="F78" s="31">
        <v>140.4</v>
      </c>
      <c r="G78" s="31">
        <v>144.1</v>
      </c>
      <c r="H78" s="31">
        <v>147.80000000000001</v>
      </c>
      <c r="I78" s="31">
        <v>151</v>
      </c>
      <c r="J78" s="31">
        <v>147.69999999999999</v>
      </c>
      <c r="K78" s="31">
        <v>112.7</v>
      </c>
      <c r="L78" s="31">
        <v>78.900000000000006</v>
      </c>
      <c r="M78" s="31">
        <v>48.3</v>
      </c>
      <c r="N78" s="31">
        <v>37.799999999999997</v>
      </c>
      <c r="O78" s="11">
        <v>1221</v>
      </c>
    </row>
    <row r="79" spans="1:15" ht="15.75" thickTop="1" thickBot="1" x14ac:dyDescent="0.25">
      <c r="A79" s="4" t="s">
        <v>458</v>
      </c>
      <c r="B79" s="5" t="s">
        <v>215</v>
      </c>
      <c r="C79" s="30">
        <v>41.2</v>
      </c>
      <c r="D79" s="30">
        <v>61.1</v>
      </c>
      <c r="E79" s="30">
        <v>101.7</v>
      </c>
      <c r="F79" s="30">
        <v>127.2</v>
      </c>
      <c r="G79" s="30">
        <v>149.19999999999999</v>
      </c>
      <c r="H79" s="30">
        <v>162.4</v>
      </c>
      <c r="I79" s="30">
        <v>171.5</v>
      </c>
      <c r="J79" s="30">
        <v>137.19999999999999</v>
      </c>
      <c r="K79" s="30">
        <v>103.4</v>
      </c>
      <c r="L79" s="30">
        <v>69.3</v>
      </c>
      <c r="M79" s="30">
        <v>40</v>
      </c>
      <c r="N79" s="30">
        <v>33.799999999999997</v>
      </c>
      <c r="O79" s="7">
        <v>1198</v>
      </c>
    </row>
    <row r="80" spans="1:15" ht="15" thickBot="1" x14ac:dyDescent="0.25">
      <c r="A80" s="4" t="s">
        <v>389</v>
      </c>
      <c r="B80" s="5" t="s">
        <v>148</v>
      </c>
      <c r="C80" s="30">
        <v>25.6</v>
      </c>
      <c r="D80" s="30">
        <v>43.5</v>
      </c>
      <c r="E80" s="30">
        <v>83.5</v>
      </c>
      <c r="F80" s="30">
        <v>110.1</v>
      </c>
      <c r="G80" s="30">
        <v>141.80000000000001</v>
      </c>
      <c r="H80" s="30">
        <v>151.1</v>
      </c>
      <c r="I80" s="30">
        <v>159</v>
      </c>
      <c r="J80" s="30">
        <v>142</v>
      </c>
      <c r="K80" s="30">
        <v>100.5</v>
      </c>
      <c r="L80" s="30">
        <v>60.1</v>
      </c>
      <c r="M80" s="30">
        <v>28.4</v>
      </c>
      <c r="N80" s="30">
        <v>20</v>
      </c>
      <c r="O80" s="7">
        <v>1066</v>
      </c>
    </row>
    <row r="81" spans="1:15" ht="15" thickBot="1" x14ac:dyDescent="0.25">
      <c r="A81" s="4" t="s">
        <v>363</v>
      </c>
      <c r="B81" s="5" t="s">
        <v>124</v>
      </c>
      <c r="C81" s="30">
        <v>24.8</v>
      </c>
      <c r="D81" s="30">
        <v>41.7</v>
      </c>
      <c r="E81" s="30">
        <v>78</v>
      </c>
      <c r="F81" s="30">
        <v>107.5</v>
      </c>
      <c r="G81" s="30">
        <v>140.6</v>
      </c>
      <c r="H81" s="30">
        <v>149.5</v>
      </c>
      <c r="I81" s="30">
        <v>155.5</v>
      </c>
      <c r="J81" s="30">
        <v>130.80000000000001</v>
      </c>
      <c r="K81" s="30">
        <v>94.5</v>
      </c>
      <c r="L81" s="30">
        <v>54.8</v>
      </c>
      <c r="M81" s="30">
        <v>28</v>
      </c>
      <c r="N81" s="30">
        <v>20</v>
      </c>
      <c r="O81" s="7">
        <v>1026</v>
      </c>
    </row>
    <row r="82" spans="1:15" ht="15" thickBot="1" x14ac:dyDescent="0.25">
      <c r="A82" s="4" t="s">
        <v>431</v>
      </c>
      <c r="B82" s="5" t="s">
        <v>191</v>
      </c>
      <c r="C82" s="30">
        <v>31.9</v>
      </c>
      <c r="D82" s="30">
        <v>50.9</v>
      </c>
      <c r="E82" s="30">
        <v>89.4</v>
      </c>
      <c r="F82" s="30">
        <v>116.7</v>
      </c>
      <c r="G82" s="30">
        <v>142.69999999999999</v>
      </c>
      <c r="H82" s="30">
        <v>151.30000000000001</v>
      </c>
      <c r="I82" s="30">
        <v>155.6</v>
      </c>
      <c r="J82" s="30">
        <v>126.6</v>
      </c>
      <c r="K82" s="30">
        <v>92.1</v>
      </c>
      <c r="L82" s="30">
        <v>59.5</v>
      </c>
      <c r="M82" s="30">
        <v>33.5</v>
      </c>
      <c r="N82" s="30">
        <v>24.8</v>
      </c>
      <c r="O82" s="7">
        <v>1075</v>
      </c>
    </row>
    <row r="83" spans="1:15" ht="15" thickBot="1" x14ac:dyDescent="0.25">
      <c r="A83" s="4" t="s">
        <v>432</v>
      </c>
      <c r="B83" s="5" t="s">
        <v>127</v>
      </c>
      <c r="C83" s="30">
        <v>35.200000000000003</v>
      </c>
      <c r="D83" s="30">
        <v>52.7</v>
      </c>
      <c r="E83" s="30">
        <v>91.8</v>
      </c>
      <c r="F83" s="30">
        <v>116.1</v>
      </c>
      <c r="G83" s="30">
        <v>153.9</v>
      </c>
      <c r="H83" s="30">
        <v>168.5</v>
      </c>
      <c r="I83" s="30">
        <v>176.9</v>
      </c>
      <c r="J83" s="30">
        <v>153.19999999999999</v>
      </c>
      <c r="K83" s="30">
        <v>107.4</v>
      </c>
      <c r="L83" s="30">
        <v>69.400000000000006</v>
      </c>
      <c r="M83" s="30">
        <v>37.5</v>
      </c>
      <c r="N83" s="30">
        <v>28.1</v>
      </c>
      <c r="O83" s="7">
        <v>1191</v>
      </c>
    </row>
    <row r="84" spans="1:15" ht="15" thickBot="1" x14ac:dyDescent="0.25">
      <c r="A84" s="4" t="s">
        <v>460</v>
      </c>
      <c r="B84" s="5" t="s">
        <v>229</v>
      </c>
      <c r="C84" s="30">
        <v>39.700000000000003</v>
      </c>
      <c r="D84" s="30">
        <v>59.2</v>
      </c>
      <c r="E84" s="30">
        <v>99.6</v>
      </c>
      <c r="F84" s="30">
        <v>127</v>
      </c>
      <c r="G84" s="30">
        <v>149.1</v>
      </c>
      <c r="H84" s="30">
        <v>143.5</v>
      </c>
      <c r="I84" s="30">
        <v>168.3</v>
      </c>
      <c r="J84" s="30">
        <v>135.80000000000001</v>
      </c>
      <c r="K84" s="30">
        <v>103.2</v>
      </c>
      <c r="L84" s="30">
        <v>69</v>
      </c>
      <c r="M84" s="30">
        <v>38.5</v>
      </c>
      <c r="N84" s="30">
        <v>29.9</v>
      </c>
      <c r="O84" s="7">
        <v>1163</v>
      </c>
    </row>
    <row r="85" spans="1:15" ht="15" thickBot="1" x14ac:dyDescent="0.25">
      <c r="A85" s="4" t="s">
        <v>390</v>
      </c>
      <c r="B85" s="5" t="s">
        <v>149</v>
      </c>
      <c r="C85" s="30">
        <v>30.1</v>
      </c>
      <c r="D85" s="30">
        <v>45.1</v>
      </c>
      <c r="E85" s="30">
        <v>78.900000000000006</v>
      </c>
      <c r="F85" s="30">
        <v>107.5</v>
      </c>
      <c r="G85" s="30">
        <v>139</v>
      </c>
      <c r="H85" s="30">
        <v>156.1</v>
      </c>
      <c r="I85" s="30">
        <v>162</v>
      </c>
      <c r="J85" s="30">
        <v>139.30000000000001</v>
      </c>
      <c r="K85" s="30">
        <v>99.6</v>
      </c>
      <c r="L85" s="30">
        <v>63.5</v>
      </c>
      <c r="M85" s="30">
        <v>32</v>
      </c>
      <c r="N85" s="30">
        <v>24.5</v>
      </c>
      <c r="O85" s="7">
        <v>1078</v>
      </c>
    </row>
    <row r="86" spans="1:15" ht="15" thickBot="1" x14ac:dyDescent="0.25">
      <c r="A86" s="4" t="s">
        <v>391</v>
      </c>
      <c r="B86" s="5" t="s">
        <v>150</v>
      </c>
      <c r="C86" s="30">
        <v>26.4</v>
      </c>
      <c r="D86" s="30">
        <v>42.3</v>
      </c>
      <c r="E86" s="30">
        <v>77.8</v>
      </c>
      <c r="F86" s="30">
        <v>115</v>
      </c>
      <c r="G86" s="30">
        <v>149.4</v>
      </c>
      <c r="H86" s="30">
        <v>161.80000000000001</v>
      </c>
      <c r="I86" s="30">
        <v>163.1</v>
      </c>
      <c r="J86" s="30">
        <v>135.5</v>
      </c>
      <c r="K86" s="30">
        <v>94.6</v>
      </c>
      <c r="L86" s="30">
        <v>55.7</v>
      </c>
      <c r="M86" s="30">
        <v>27.1</v>
      </c>
      <c r="N86" s="30">
        <v>20.2</v>
      </c>
      <c r="O86" s="7">
        <v>1069</v>
      </c>
    </row>
    <row r="87" spans="1:15" ht="15" thickBot="1" x14ac:dyDescent="0.25">
      <c r="A87" s="4" t="s">
        <v>459</v>
      </c>
      <c r="B87" s="5" t="s">
        <v>216</v>
      </c>
      <c r="C87" s="30">
        <v>33.299999999999997</v>
      </c>
      <c r="D87" s="30">
        <v>55.3</v>
      </c>
      <c r="E87" s="30">
        <v>95.9</v>
      </c>
      <c r="F87" s="30">
        <v>119.8</v>
      </c>
      <c r="G87" s="30">
        <v>146.1</v>
      </c>
      <c r="H87" s="30">
        <v>153</v>
      </c>
      <c r="I87" s="30">
        <v>160.5</v>
      </c>
      <c r="J87" s="30">
        <v>132.1</v>
      </c>
      <c r="K87" s="30">
        <v>98.5</v>
      </c>
      <c r="L87" s="30">
        <v>65.099999999999994</v>
      </c>
      <c r="M87" s="30">
        <v>35.200000000000003</v>
      </c>
      <c r="N87" s="30">
        <v>27.6</v>
      </c>
      <c r="O87" s="7">
        <v>1122</v>
      </c>
    </row>
    <row r="88" spans="1:15" ht="15" thickBot="1" x14ac:dyDescent="0.25">
      <c r="A88" s="4" t="s">
        <v>305</v>
      </c>
      <c r="B88" s="5" t="s">
        <v>61</v>
      </c>
      <c r="C88" s="30">
        <v>44.8</v>
      </c>
      <c r="D88" s="30">
        <v>60.9</v>
      </c>
      <c r="E88" s="30">
        <v>113</v>
      </c>
      <c r="F88" s="30">
        <v>144</v>
      </c>
      <c r="G88" s="30">
        <v>176.3</v>
      </c>
      <c r="H88" s="30">
        <v>154</v>
      </c>
      <c r="I88" s="30">
        <v>163.1</v>
      </c>
      <c r="J88" s="30">
        <v>154.19999999999999</v>
      </c>
      <c r="K88" s="30">
        <v>119.4</v>
      </c>
      <c r="L88" s="30">
        <v>89.4</v>
      </c>
      <c r="M88" s="30">
        <v>48.1</v>
      </c>
      <c r="N88" s="30">
        <v>40.1</v>
      </c>
      <c r="O88" s="7">
        <v>1307</v>
      </c>
    </row>
    <row r="89" spans="1:15" ht="15" thickBot="1" x14ac:dyDescent="0.25">
      <c r="A89" s="4" t="s">
        <v>392</v>
      </c>
      <c r="B89" s="5" t="s">
        <v>151</v>
      </c>
      <c r="C89" s="30">
        <v>31.8</v>
      </c>
      <c r="D89" s="30">
        <v>48.4</v>
      </c>
      <c r="E89" s="30">
        <v>82.2</v>
      </c>
      <c r="F89" s="30">
        <v>111.4</v>
      </c>
      <c r="G89" s="30">
        <v>138</v>
      </c>
      <c r="H89" s="30">
        <v>145</v>
      </c>
      <c r="I89" s="30">
        <v>149.1</v>
      </c>
      <c r="J89" s="30">
        <v>122.4</v>
      </c>
      <c r="K89" s="30">
        <v>90.5</v>
      </c>
      <c r="L89" s="30">
        <v>59.9</v>
      </c>
      <c r="M89" s="30">
        <v>33</v>
      </c>
      <c r="N89" s="30">
        <v>24.9</v>
      </c>
      <c r="O89" s="7">
        <v>1036</v>
      </c>
    </row>
    <row r="90" spans="1:15" ht="15" thickBot="1" x14ac:dyDescent="0.25">
      <c r="A90" s="4" t="s">
        <v>461</v>
      </c>
      <c r="B90" s="5" t="s">
        <v>217</v>
      </c>
      <c r="C90" s="30">
        <v>43.9</v>
      </c>
      <c r="D90" s="30">
        <v>60.8</v>
      </c>
      <c r="E90" s="30">
        <v>101.7</v>
      </c>
      <c r="F90" s="30">
        <v>124.7</v>
      </c>
      <c r="G90" s="30">
        <v>139.80000000000001</v>
      </c>
      <c r="H90" s="30">
        <v>164.1</v>
      </c>
      <c r="I90" s="30">
        <v>165.6</v>
      </c>
      <c r="J90" s="30">
        <v>147.19999999999999</v>
      </c>
      <c r="K90" s="30">
        <v>108.5</v>
      </c>
      <c r="L90" s="30">
        <v>72.5</v>
      </c>
      <c r="M90" s="30">
        <v>42.5</v>
      </c>
      <c r="N90" s="30">
        <v>35.6</v>
      </c>
      <c r="O90" s="7">
        <v>1207</v>
      </c>
    </row>
    <row r="91" spans="1:15" ht="15" thickBot="1" x14ac:dyDescent="0.25">
      <c r="A91" s="4" t="s">
        <v>412</v>
      </c>
      <c r="B91" s="5" t="s">
        <v>175</v>
      </c>
      <c r="C91" s="30">
        <v>23.1</v>
      </c>
      <c r="D91" s="30">
        <v>40.200000000000003</v>
      </c>
      <c r="E91" s="30">
        <v>76.599999999999994</v>
      </c>
      <c r="F91" s="30">
        <v>116.4</v>
      </c>
      <c r="G91" s="30">
        <v>149.9</v>
      </c>
      <c r="H91" s="30">
        <v>160.69999999999999</v>
      </c>
      <c r="I91" s="30">
        <v>164.9</v>
      </c>
      <c r="J91" s="30">
        <v>141.19999999999999</v>
      </c>
      <c r="K91" s="30">
        <v>100.7</v>
      </c>
      <c r="L91" s="30">
        <v>53.7</v>
      </c>
      <c r="M91" s="30">
        <v>25.4</v>
      </c>
      <c r="N91" s="30">
        <v>17.8</v>
      </c>
      <c r="O91" s="7">
        <v>1071</v>
      </c>
    </row>
    <row r="92" spans="1:15" ht="15" thickBot="1" x14ac:dyDescent="0.25">
      <c r="A92" s="4" t="s">
        <v>334</v>
      </c>
      <c r="B92" s="5" t="s">
        <v>95</v>
      </c>
      <c r="C92" s="30">
        <v>39.299999999999997</v>
      </c>
      <c r="D92" s="30">
        <v>57.5</v>
      </c>
      <c r="E92" s="30">
        <v>97.5</v>
      </c>
      <c r="F92" s="30">
        <v>127</v>
      </c>
      <c r="G92" s="30">
        <v>141.5</v>
      </c>
      <c r="H92" s="30">
        <v>150.69999999999999</v>
      </c>
      <c r="I92" s="30">
        <v>156</v>
      </c>
      <c r="J92" s="30">
        <v>140.80000000000001</v>
      </c>
      <c r="K92" s="30">
        <v>103.5</v>
      </c>
      <c r="L92" s="30">
        <v>67.2</v>
      </c>
      <c r="M92" s="30">
        <v>39.700000000000003</v>
      </c>
      <c r="N92" s="30">
        <v>31.7</v>
      </c>
      <c r="O92" s="7">
        <v>1152</v>
      </c>
    </row>
    <row r="93" spans="1:15" ht="15" thickBot="1" x14ac:dyDescent="0.25">
      <c r="A93" s="4" t="s">
        <v>433</v>
      </c>
      <c r="B93" s="5" t="s">
        <v>192</v>
      </c>
      <c r="C93" s="30">
        <v>35.4</v>
      </c>
      <c r="D93" s="30">
        <v>51</v>
      </c>
      <c r="E93" s="30">
        <v>90.8</v>
      </c>
      <c r="F93" s="30">
        <v>119.9</v>
      </c>
      <c r="G93" s="30">
        <v>149.9</v>
      </c>
      <c r="H93" s="30">
        <v>150.80000000000001</v>
      </c>
      <c r="I93" s="30">
        <v>157</v>
      </c>
      <c r="J93" s="30">
        <v>137.9</v>
      </c>
      <c r="K93" s="30">
        <v>104.9</v>
      </c>
      <c r="L93" s="30">
        <v>74.5</v>
      </c>
      <c r="M93" s="30">
        <v>37.5</v>
      </c>
      <c r="N93" s="30">
        <v>31.4</v>
      </c>
      <c r="O93" s="7">
        <v>1141</v>
      </c>
    </row>
    <row r="94" spans="1:15" ht="15" thickBot="1" x14ac:dyDescent="0.25">
      <c r="A94" s="4" t="s">
        <v>335</v>
      </c>
      <c r="B94" s="5" t="s">
        <v>96</v>
      </c>
      <c r="C94" s="30">
        <v>27.6</v>
      </c>
      <c r="D94" s="30">
        <v>45.5</v>
      </c>
      <c r="E94" s="30">
        <v>87.3</v>
      </c>
      <c r="F94" s="30">
        <v>119.6</v>
      </c>
      <c r="G94" s="30">
        <v>147</v>
      </c>
      <c r="H94" s="30">
        <v>156</v>
      </c>
      <c r="I94" s="30">
        <v>160.1</v>
      </c>
      <c r="J94" s="30">
        <v>131</v>
      </c>
      <c r="K94" s="30">
        <v>99.4</v>
      </c>
      <c r="L94" s="30">
        <v>58.4</v>
      </c>
      <c r="M94" s="30">
        <v>30.9</v>
      </c>
      <c r="N94" s="30">
        <v>23.5</v>
      </c>
      <c r="O94" s="7">
        <v>1086</v>
      </c>
    </row>
    <row r="95" spans="1:15" ht="15" thickBot="1" x14ac:dyDescent="0.25">
      <c r="A95" s="4" t="s">
        <v>393</v>
      </c>
      <c r="B95" s="5" t="s">
        <v>152</v>
      </c>
      <c r="C95" s="30">
        <v>25.5</v>
      </c>
      <c r="D95" s="30">
        <v>39.6</v>
      </c>
      <c r="E95" s="30">
        <v>81</v>
      </c>
      <c r="F95" s="30">
        <v>120.1</v>
      </c>
      <c r="G95" s="30">
        <v>156</v>
      </c>
      <c r="H95" s="30">
        <v>165.2</v>
      </c>
      <c r="I95" s="30">
        <v>171.7</v>
      </c>
      <c r="J95" s="30">
        <v>150.30000000000001</v>
      </c>
      <c r="K95" s="30">
        <v>108.7</v>
      </c>
      <c r="L95" s="30">
        <v>66.599999999999994</v>
      </c>
      <c r="M95" s="30">
        <v>31.4</v>
      </c>
      <c r="N95" s="30">
        <v>18.399999999999999</v>
      </c>
      <c r="O95" s="7">
        <v>1135</v>
      </c>
    </row>
    <row r="96" spans="1:15" ht="15" thickBot="1" x14ac:dyDescent="0.25">
      <c r="A96" s="4" t="s">
        <v>462</v>
      </c>
      <c r="B96" s="5" t="s">
        <v>106</v>
      </c>
      <c r="C96" s="30">
        <v>41.3</v>
      </c>
      <c r="D96" s="30">
        <v>58.1</v>
      </c>
      <c r="E96" s="30">
        <v>97.6</v>
      </c>
      <c r="F96" s="30">
        <v>122.8</v>
      </c>
      <c r="G96" s="30">
        <v>155.4</v>
      </c>
      <c r="H96" s="30">
        <v>154.9</v>
      </c>
      <c r="I96" s="30">
        <v>166</v>
      </c>
      <c r="J96" s="30">
        <v>146.5</v>
      </c>
      <c r="K96" s="30">
        <v>106.1</v>
      </c>
      <c r="L96" s="30">
        <v>73.3</v>
      </c>
      <c r="M96" s="30">
        <v>42</v>
      </c>
      <c r="N96" s="30">
        <v>33</v>
      </c>
      <c r="O96" s="7">
        <v>1197</v>
      </c>
    </row>
    <row r="97" spans="1:15" ht="15" thickBot="1" x14ac:dyDescent="0.25">
      <c r="A97" s="4" t="s">
        <v>364</v>
      </c>
      <c r="B97" s="5" t="s">
        <v>125</v>
      </c>
      <c r="C97" s="30">
        <v>28.7</v>
      </c>
      <c r="D97" s="30">
        <v>43.6</v>
      </c>
      <c r="E97" s="30">
        <v>80.099999999999994</v>
      </c>
      <c r="F97" s="30">
        <v>110.3</v>
      </c>
      <c r="G97" s="30">
        <v>143.80000000000001</v>
      </c>
      <c r="H97" s="30">
        <v>149.5</v>
      </c>
      <c r="I97" s="30">
        <v>152.19999999999999</v>
      </c>
      <c r="J97" s="30">
        <v>132.4</v>
      </c>
      <c r="K97" s="30">
        <v>95.7</v>
      </c>
      <c r="L97" s="30">
        <v>60.1</v>
      </c>
      <c r="M97" s="30">
        <v>31.4</v>
      </c>
      <c r="N97" s="30">
        <v>24.1</v>
      </c>
      <c r="O97" s="7">
        <v>1052</v>
      </c>
    </row>
    <row r="98" spans="1:15" ht="15" thickBot="1" x14ac:dyDescent="0.25">
      <c r="A98" s="4" t="s">
        <v>394</v>
      </c>
      <c r="B98" s="5" t="s">
        <v>154</v>
      </c>
      <c r="C98" s="30">
        <v>34.200000000000003</v>
      </c>
      <c r="D98" s="30">
        <v>50.6</v>
      </c>
      <c r="E98" s="30">
        <v>85.5</v>
      </c>
      <c r="F98" s="30">
        <v>116.6</v>
      </c>
      <c r="G98" s="30">
        <v>141.19999999999999</v>
      </c>
      <c r="H98" s="30">
        <v>149.69999999999999</v>
      </c>
      <c r="I98" s="30">
        <v>155.5</v>
      </c>
      <c r="J98" s="30">
        <v>126.5</v>
      </c>
      <c r="K98" s="30">
        <v>92.8</v>
      </c>
      <c r="L98" s="30">
        <v>61.8</v>
      </c>
      <c r="M98" s="30">
        <v>36.4</v>
      </c>
      <c r="N98" s="30">
        <v>27.4</v>
      </c>
      <c r="O98" s="7">
        <v>1078</v>
      </c>
    </row>
    <row r="99" spans="1:15" ht="15" thickBot="1" x14ac:dyDescent="0.25">
      <c r="A99" s="4" t="s">
        <v>336</v>
      </c>
      <c r="B99" s="5" t="s">
        <v>97</v>
      </c>
      <c r="C99" s="30">
        <v>46.2</v>
      </c>
      <c r="D99" s="30">
        <v>65.3</v>
      </c>
      <c r="E99" s="30">
        <v>111.4</v>
      </c>
      <c r="F99" s="30">
        <v>144.80000000000001</v>
      </c>
      <c r="G99" s="30">
        <v>151.5</v>
      </c>
      <c r="H99" s="30">
        <v>151.5</v>
      </c>
      <c r="I99" s="30">
        <v>156.69999999999999</v>
      </c>
      <c r="J99" s="30">
        <v>146.6</v>
      </c>
      <c r="K99" s="30">
        <v>118.8</v>
      </c>
      <c r="L99" s="30">
        <v>80.599999999999994</v>
      </c>
      <c r="M99" s="30">
        <v>49.9</v>
      </c>
      <c r="N99" s="30">
        <v>39.1</v>
      </c>
      <c r="O99" s="7">
        <v>1262</v>
      </c>
    </row>
    <row r="100" spans="1:15" ht="15" thickBot="1" x14ac:dyDescent="0.25">
      <c r="A100" s="4" t="s">
        <v>306</v>
      </c>
      <c r="B100" s="5" t="s">
        <v>62</v>
      </c>
      <c r="C100" s="30">
        <v>38.299999999999997</v>
      </c>
      <c r="D100" s="30">
        <v>55.1</v>
      </c>
      <c r="E100" s="30">
        <v>94.5</v>
      </c>
      <c r="F100" s="30">
        <v>118</v>
      </c>
      <c r="G100" s="30">
        <v>134.1</v>
      </c>
      <c r="H100" s="30">
        <v>144.9</v>
      </c>
      <c r="I100" s="30">
        <v>159.80000000000001</v>
      </c>
      <c r="J100" s="30">
        <v>140.69999999999999</v>
      </c>
      <c r="K100" s="30">
        <v>107</v>
      </c>
      <c r="L100" s="30">
        <v>71.2</v>
      </c>
      <c r="M100" s="30">
        <v>40.6</v>
      </c>
      <c r="N100" s="30">
        <v>33.200000000000003</v>
      </c>
      <c r="O100" s="7">
        <v>1137</v>
      </c>
    </row>
    <row r="101" spans="1:15" ht="15" thickBot="1" x14ac:dyDescent="0.25">
      <c r="A101" s="4" t="s">
        <v>320</v>
      </c>
      <c r="B101" s="5" t="s">
        <v>77</v>
      </c>
      <c r="C101" s="30">
        <v>45.5</v>
      </c>
      <c r="D101" s="30">
        <v>62.8</v>
      </c>
      <c r="E101" s="30">
        <v>101.9</v>
      </c>
      <c r="F101" s="30">
        <v>132.5</v>
      </c>
      <c r="G101" s="30">
        <v>145.4</v>
      </c>
      <c r="H101" s="30">
        <v>148.80000000000001</v>
      </c>
      <c r="I101" s="30">
        <v>159.9</v>
      </c>
      <c r="J101" s="30">
        <v>145.69999999999999</v>
      </c>
      <c r="K101" s="30">
        <v>109.8</v>
      </c>
      <c r="L101" s="30">
        <v>78.400000000000006</v>
      </c>
      <c r="M101" s="30">
        <v>47.2</v>
      </c>
      <c r="N101" s="30">
        <v>37</v>
      </c>
      <c r="O101" s="7">
        <v>1215</v>
      </c>
    </row>
    <row r="102" spans="1:15" ht="15" thickBot="1" x14ac:dyDescent="0.25">
      <c r="A102" s="4" t="s">
        <v>434</v>
      </c>
      <c r="B102" s="5" t="s">
        <v>193</v>
      </c>
      <c r="C102" s="30">
        <v>38.1</v>
      </c>
      <c r="D102" s="30">
        <v>55.5</v>
      </c>
      <c r="E102" s="30">
        <v>94.9</v>
      </c>
      <c r="F102" s="30">
        <v>121.1</v>
      </c>
      <c r="G102" s="30">
        <v>150.6</v>
      </c>
      <c r="H102" s="30">
        <v>151.1</v>
      </c>
      <c r="I102" s="30">
        <v>165.1</v>
      </c>
      <c r="J102" s="30">
        <v>142.69999999999999</v>
      </c>
      <c r="K102" s="30">
        <v>106.1</v>
      </c>
      <c r="L102" s="30">
        <v>76.099999999999994</v>
      </c>
      <c r="M102" s="30">
        <v>38.9</v>
      </c>
      <c r="N102" s="30">
        <v>30.3</v>
      </c>
      <c r="O102" s="7">
        <v>1171</v>
      </c>
    </row>
    <row r="103" spans="1:15" ht="15" thickBot="1" x14ac:dyDescent="0.25">
      <c r="A103" s="4" t="s">
        <v>418</v>
      </c>
      <c r="B103" s="5" t="s">
        <v>180</v>
      </c>
      <c r="C103" s="30">
        <v>26.6</v>
      </c>
      <c r="D103" s="30">
        <v>43.5</v>
      </c>
      <c r="E103" s="30">
        <v>83.9</v>
      </c>
      <c r="F103" s="30">
        <v>121.8</v>
      </c>
      <c r="G103" s="30">
        <v>154.6</v>
      </c>
      <c r="H103" s="30">
        <v>165.6</v>
      </c>
      <c r="I103" s="30">
        <v>168.2</v>
      </c>
      <c r="J103" s="30">
        <v>146</v>
      </c>
      <c r="K103" s="30">
        <v>102.2</v>
      </c>
      <c r="L103" s="30">
        <v>60.3</v>
      </c>
      <c r="M103" s="30">
        <v>28.2</v>
      </c>
      <c r="N103" s="30">
        <v>20.7</v>
      </c>
      <c r="O103" s="7">
        <v>1122</v>
      </c>
    </row>
    <row r="104" spans="1:15" ht="15" thickBot="1" x14ac:dyDescent="0.25">
      <c r="A104" s="4" t="s">
        <v>321</v>
      </c>
      <c r="B104" s="5" t="s">
        <v>79</v>
      </c>
      <c r="C104" s="30">
        <v>51</v>
      </c>
      <c r="D104" s="30">
        <v>71.400000000000006</v>
      </c>
      <c r="E104" s="30">
        <v>121.7</v>
      </c>
      <c r="F104" s="30">
        <v>157.69999999999999</v>
      </c>
      <c r="G104" s="30">
        <v>169.5</v>
      </c>
      <c r="H104" s="30">
        <v>177.5</v>
      </c>
      <c r="I104" s="30">
        <v>188.2</v>
      </c>
      <c r="J104" s="30">
        <v>168.7</v>
      </c>
      <c r="K104" s="30">
        <v>126.9</v>
      </c>
      <c r="L104" s="30">
        <v>88.2</v>
      </c>
      <c r="M104" s="30">
        <v>54.3</v>
      </c>
      <c r="N104" s="30">
        <v>43</v>
      </c>
      <c r="O104" s="7">
        <v>1418</v>
      </c>
    </row>
    <row r="105" spans="1:15" ht="15" thickBot="1" x14ac:dyDescent="0.25">
      <c r="A105" s="4" t="s">
        <v>395</v>
      </c>
      <c r="B105" s="5" t="s">
        <v>156</v>
      </c>
      <c r="C105" s="30">
        <v>24.8</v>
      </c>
      <c r="D105" s="30">
        <v>42.9</v>
      </c>
      <c r="E105" s="30">
        <v>81.400000000000006</v>
      </c>
      <c r="F105" s="30">
        <v>118.9</v>
      </c>
      <c r="G105" s="30">
        <v>149.80000000000001</v>
      </c>
      <c r="H105" s="30">
        <v>160.69999999999999</v>
      </c>
      <c r="I105" s="30">
        <v>163.30000000000001</v>
      </c>
      <c r="J105" s="30">
        <v>142.69999999999999</v>
      </c>
      <c r="K105" s="30">
        <v>100.6</v>
      </c>
      <c r="L105" s="30">
        <v>60.5</v>
      </c>
      <c r="M105" s="30">
        <v>26.8</v>
      </c>
      <c r="N105" s="30">
        <v>19.5</v>
      </c>
      <c r="O105" s="7">
        <v>1092</v>
      </c>
    </row>
    <row r="106" spans="1:15" ht="15" thickBot="1" x14ac:dyDescent="0.25">
      <c r="A106" s="4" t="s">
        <v>463</v>
      </c>
      <c r="B106" s="5" t="s">
        <v>141</v>
      </c>
      <c r="C106" s="30">
        <v>39.9</v>
      </c>
      <c r="D106" s="30">
        <v>55.3</v>
      </c>
      <c r="E106" s="30">
        <v>102</v>
      </c>
      <c r="F106" s="30">
        <v>128.69999999999999</v>
      </c>
      <c r="G106" s="30">
        <v>159.9</v>
      </c>
      <c r="H106" s="30">
        <v>158.19999999999999</v>
      </c>
      <c r="I106" s="30">
        <v>172.4</v>
      </c>
      <c r="J106" s="30">
        <v>146.5</v>
      </c>
      <c r="K106" s="30">
        <v>113.4</v>
      </c>
      <c r="L106" s="30">
        <v>80.8</v>
      </c>
      <c r="M106" s="30">
        <v>41.8</v>
      </c>
      <c r="N106" s="30">
        <v>31.5</v>
      </c>
      <c r="O106" s="7">
        <v>1230</v>
      </c>
    </row>
    <row r="107" spans="1:15" ht="15" thickBot="1" x14ac:dyDescent="0.25">
      <c r="A107" s="4" t="s">
        <v>435</v>
      </c>
      <c r="B107" s="5" t="s">
        <v>71</v>
      </c>
      <c r="C107" s="30">
        <v>36.700000000000003</v>
      </c>
      <c r="D107" s="30">
        <v>55.6</v>
      </c>
      <c r="E107" s="30">
        <v>92.4</v>
      </c>
      <c r="F107" s="30">
        <v>118.1</v>
      </c>
      <c r="G107" s="30">
        <v>141.30000000000001</v>
      </c>
      <c r="H107" s="30">
        <v>152.9</v>
      </c>
      <c r="I107" s="30">
        <v>157.19999999999999</v>
      </c>
      <c r="J107" s="30">
        <v>126.8</v>
      </c>
      <c r="K107" s="30">
        <v>96.1</v>
      </c>
      <c r="L107" s="30">
        <v>63.1</v>
      </c>
      <c r="M107" s="30">
        <v>37</v>
      </c>
      <c r="N107" s="30">
        <v>29.21</v>
      </c>
      <c r="O107" s="7">
        <v>1106</v>
      </c>
    </row>
    <row r="108" spans="1:15" ht="15" thickBot="1" x14ac:dyDescent="0.25">
      <c r="A108" s="4" t="s">
        <v>436</v>
      </c>
      <c r="B108" s="5" t="s">
        <v>194</v>
      </c>
      <c r="C108" s="30">
        <v>40.200000000000003</v>
      </c>
      <c r="D108" s="30">
        <v>56.4</v>
      </c>
      <c r="E108" s="30">
        <v>99.4</v>
      </c>
      <c r="F108" s="30">
        <v>123.8</v>
      </c>
      <c r="G108" s="30">
        <v>155.4</v>
      </c>
      <c r="H108" s="30">
        <v>162.19999999999999</v>
      </c>
      <c r="I108" s="30">
        <v>165.4</v>
      </c>
      <c r="J108" s="30">
        <v>144.19999999999999</v>
      </c>
      <c r="K108" s="30">
        <v>108.2</v>
      </c>
      <c r="L108" s="30">
        <v>73.599999999999994</v>
      </c>
      <c r="M108" s="30">
        <v>40.1</v>
      </c>
      <c r="N108" s="30">
        <v>31.8</v>
      </c>
      <c r="O108" s="7">
        <v>1201</v>
      </c>
    </row>
    <row r="109" spans="1:15" ht="15" thickBot="1" x14ac:dyDescent="0.25">
      <c r="A109" s="4" t="s">
        <v>464</v>
      </c>
      <c r="B109" s="5" t="s">
        <v>218</v>
      </c>
      <c r="C109" s="30">
        <v>49.4</v>
      </c>
      <c r="D109" s="30">
        <v>68.7</v>
      </c>
      <c r="E109" s="30">
        <v>110</v>
      </c>
      <c r="F109" s="30">
        <v>137</v>
      </c>
      <c r="G109" s="30">
        <v>146.4</v>
      </c>
      <c r="H109" s="30">
        <v>155.30000000000001</v>
      </c>
      <c r="I109" s="30">
        <v>169.8</v>
      </c>
      <c r="J109" s="30">
        <v>160.4</v>
      </c>
      <c r="K109" s="30">
        <v>112.4</v>
      </c>
      <c r="L109" s="30">
        <v>76.8</v>
      </c>
      <c r="M109" s="30">
        <v>50.9</v>
      </c>
      <c r="N109" s="30">
        <v>40.5</v>
      </c>
      <c r="O109" s="7">
        <v>1278</v>
      </c>
    </row>
    <row r="110" spans="1:15" ht="15" thickBot="1" x14ac:dyDescent="0.25">
      <c r="A110" s="4" t="s">
        <v>365</v>
      </c>
      <c r="B110" s="5" t="s">
        <v>126</v>
      </c>
      <c r="C110" s="30">
        <v>31.1</v>
      </c>
      <c r="D110" s="30">
        <v>47.9</v>
      </c>
      <c r="E110" s="30">
        <v>87.5</v>
      </c>
      <c r="F110" s="30">
        <v>118.7</v>
      </c>
      <c r="G110" s="30">
        <v>149</v>
      </c>
      <c r="H110" s="30">
        <v>154</v>
      </c>
      <c r="I110" s="30">
        <v>158.6</v>
      </c>
      <c r="J110" s="30">
        <v>141.69999999999999</v>
      </c>
      <c r="K110" s="30">
        <v>100.9</v>
      </c>
      <c r="L110" s="30">
        <v>70.400000000000006</v>
      </c>
      <c r="M110" s="30">
        <v>32.700000000000003</v>
      </c>
      <c r="N110" s="30">
        <v>25.3</v>
      </c>
      <c r="O110" s="7">
        <v>1118</v>
      </c>
    </row>
    <row r="111" spans="1:15" ht="15" thickBot="1" x14ac:dyDescent="0.25">
      <c r="A111" s="4" t="s">
        <v>322</v>
      </c>
      <c r="B111" s="5" t="s">
        <v>81</v>
      </c>
      <c r="C111" s="30">
        <v>44.8</v>
      </c>
      <c r="D111" s="30">
        <v>64.3</v>
      </c>
      <c r="E111" s="30">
        <v>110.6</v>
      </c>
      <c r="F111" s="30">
        <v>150.5</v>
      </c>
      <c r="G111" s="30">
        <v>163.9</v>
      </c>
      <c r="H111" s="30">
        <v>177.5</v>
      </c>
      <c r="I111" s="30">
        <v>184.4</v>
      </c>
      <c r="J111" s="30">
        <v>166.9</v>
      </c>
      <c r="K111" s="30">
        <v>124</v>
      </c>
      <c r="L111" s="30">
        <v>80.400000000000006</v>
      </c>
      <c r="M111" s="30">
        <v>49.5</v>
      </c>
      <c r="N111" s="30">
        <v>38.4</v>
      </c>
      <c r="O111" s="7">
        <v>1355</v>
      </c>
    </row>
    <row r="112" spans="1:15" ht="15" thickBot="1" x14ac:dyDescent="0.25">
      <c r="A112" s="4" t="s">
        <v>323</v>
      </c>
      <c r="B112" s="5" t="s">
        <v>82</v>
      </c>
      <c r="C112" s="30">
        <v>32.200000000000003</v>
      </c>
      <c r="D112" s="30">
        <v>49.7</v>
      </c>
      <c r="E112" s="30">
        <v>86.5</v>
      </c>
      <c r="F112" s="30">
        <v>110.7</v>
      </c>
      <c r="G112" s="30">
        <v>133.6</v>
      </c>
      <c r="H112" s="30">
        <v>141.80000000000001</v>
      </c>
      <c r="I112" s="30">
        <v>144.5</v>
      </c>
      <c r="J112" s="30">
        <v>119.1</v>
      </c>
      <c r="K112" s="30">
        <v>92</v>
      </c>
      <c r="L112" s="30">
        <v>61.9</v>
      </c>
      <c r="M112" s="30">
        <v>35.299999999999997</v>
      </c>
      <c r="N112" s="30">
        <v>27.2</v>
      </c>
      <c r="O112" s="7">
        <v>1035</v>
      </c>
    </row>
    <row r="113" spans="1:15" ht="15" thickBot="1" x14ac:dyDescent="0.25">
      <c r="A113" s="4" t="s">
        <v>396</v>
      </c>
      <c r="B113" s="5" t="s">
        <v>158</v>
      </c>
      <c r="C113" s="30">
        <v>24.1</v>
      </c>
      <c r="D113" s="30">
        <v>42</v>
      </c>
      <c r="E113" s="30">
        <v>81.599999999999994</v>
      </c>
      <c r="F113" s="30">
        <v>115.1</v>
      </c>
      <c r="G113" s="30">
        <v>145.19999999999999</v>
      </c>
      <c r="H113" s="30">
        <v>157.5</v>
      </c>
      <c r="I113" s="30">
        <v>160.1</v>
      </c>
      <c r="J113" s="30">
        <v>135.30000000000001</v>
      </c>
      <c r="K113" s="30">
        <v>97.5</v>
      </c>
      <c r="L113" s="30">
        <v>56.1</v>
      </c>
      <c r="M113" s="30">
        <v>26</v>
      </c>
      <c r="N113" s="30">
        <v>18.2</v>
      </c>
      <c r="O113" s="7">
        <v>1059</v>
      </c>
    </row>
    <row r="114" spans="1:15" ht="15" thickBot="1" x14ac:dyDescent="0.25">
      <c r="A114" s="4" t="s">
        <v>324</v>
      </c>
      <c r="B114" s="5" t="s">
        <v>83</v>
      </c>
      <c r="C114" s="30">
        <v>45.5</v>
      </c>
      <c r="D114" s="30">
        <v>61</v>
      </c>
      <c r="E114" s="30">
        <v>108.4</v>
      </c>
      <c r="F114" s="30">
        <v>136.80000000000001</v>
      </c>
      <c r="G114" s="30">
        <v>160.1</v>
      </c>
      <c r="H114" s="30">
        <v>161.1</v>
      </c>
      <c r="I114" s="30">
        <v>162.69999999999999</v>
      </c>
      <c r="J114" s="30">
        <v>151.19999999999999</v>
      </c>
      <c r="K114" s="30">
        <v>119.6</v>
      </c>
      <c r="L114" s="30">
        <v>81.5</v>
      </c>
      <c r="M114" s="30">
        <v>43.9</v>
      </c>
      <c r="N114" s="30">
        <v>36.200000000000003</v>
      </c>
      <c r="O114" s="7">
        <v>1268</v>
      </c>
    </row>
    <row r="115" spans="1:15" ht="15" thickBot="1" x14ac:dyDescent="0.25">
      <c r="A115" s="8" t="s">
        <v>397</v>
      </c>
      <c r="B115" s="9" t="s">
        <v>159</v>
      </c>
      <c r="C115" s="31">
        <v>23</v>
      </c>
      <c r="D115" s="31">
        <v>40</v>
      </c>
      <c r="E115" s="31">
        <v>79.7</v>
      </c>
      <c r="F115" s="31">
        <v>116</v>
      </c>
      <c r="G115" s="31">
        <v>147.80000000000001</v>
      </c>
      <c r="H115" s="31">
        <v>163.5</v>
      </c>
      <c r="I115" s="31">
        <v>168.2</v>
      </c>
      <c r="J115" s="31">
        <v>147</v>
      </c>
      <c r="K115" s="31">
        <v>102.9</v>
      </c>
      <c r="L115" s="31">
        <v>63.7</v>
      </c>
      <c r="M115" s="31">
        <v>28.2</v>
      </c>
      <c r="N115" s="31">
        <v>18.600000000000001</v>
      </c>
      <c r="O115" s="11">
        <v>1099</v>
      </c>
    </row>
    <row r="116" spans="1:15" ht="15.75" thickTop="1" thickBot="1" x14ac:dyDescent="0.25">
      <c r="A116" s="4" t="s">
        <v>325</v>
      </c>
      <c r="B116" s="5" t="s">
        <v>84</v>
      </c>
      <c r="C116" s="30">
        <v>42.2</v>
      </c>
      <c r="D116" s="30">
        <v>59.4</v>
      </c>
      <c r="E116" s="30">
        <v>100.6</v>
      </c>
      <c r="F116" s="30">
        <v>129.69999999999999</v>
      </c>
      <c r="G116" s="30">
        <v>141.6</v>
      </c>
      <c r="H116" s="30">
        <v>148.69999999999999</v>
      </c>
      <c r="I116" s="30">
        <v>157.9</v>
      </c>
      <c r="J116" s="30">
        <v>145.5</v>
      </c>
      <c r="K116" s="30">
        <v>110.7</v>
      </c>
      <c r="L116" s="30">
        <v>80.5</v>
      </c>
      <c r="M116" s="30">
        <v>47.3</v>
      </c>
      <c r="N116" s="30">
        <v>35</v>
      </c>
      <c r="O116" s="7">
        <v>1199</v>
      </c>
    </row>
    <row r="117" spans="1:15" ht="15" thickBot="1" x14ac:dyDescent="0.25">
      <c r="A117" s="4" t="s">
        <v>326</v>
      </c>
      <c r="B117" s="5" t="s">
        <v>85</v>
      </c>
      <c r="C117" s="30">
        <v>42.6</v>
      </c>
      <c r="D117" s="30">
        <v>60.1</v>
      </c>
      <c r="E117" s="30">
        <v>104.2</v>
      </c>
      <c r="F117" s="30">
        <v>133.1</v>
      </c>
      <c r="G117" s="30">
        <v>162.6</v>
      </c>
      <c r="H117" s="30">
        <v>157.19999999999999</v>
      </c>
      <c r="I117" s="30">
        <v>165</v>
      </c>
      <c r="J117" s="30">
        <v>150.80000000000001</v>
      </c>
      <c r="K117" s="30">
        <v>114.5</v>
      </c>
      <c r="L117" s="30">
        <v>80.7</v>
      </c>
      <c r="M117" s="30">
        <v>49</v>
      </c>
      <c r="N117" s="30">
        <v>35.6</v>
      </c>
      <c r="O117" s="7">
        <v>1255</v>
      </c>
    </row>
    <row r="118" spans="1:15" ht="15" thickBot="1" x14ac:dyDescent="0.25">
      <c r="A118" s="4" t="s">
        <v>437</v>
      </c>
      <c r="B118" s="5" t="s">
        <v>195</v>
      </c>
      <c r="C118" s="30">
        <v>34.5</v>
      </c>
      <c r="D118" s="30">
        <v>53.5</v>
      </c>
      <c r="E118" s="30">
        <v>90.6</v>
      </c>
      <c r="F118" s="30">
        <v>118.2</v>
      </c>
      <c r="G118" s="30">
        <v>142.6</v>
      </c>
      <c r="H118" s="30">
        <v>149.80000000000001</v>
      </c>
      <c r="I118" s="30">
        <v>158.80000000000001</v>
      </c>
      <c r="J118" s="30">
        <v>130.5</v>
      </c>
      <c r="K118" s="30">
        <v>93.3</v>
      </c>
      <c r="L118" s="30">
        <v>61.1</v>
      </c>
      <c r="M118" s="30">
        <v>35.4</v>
      </c>
      <c r="N118" s="30">
        <v>28</v>
      </c>
      <c r="O118" s="7">
        <v>1096</v>
      </c>
    </row>
    <row r="119" spans="1:15" ht="15" thickBot="1" x14ac:dyDescent="0.25">
      <c r="A119" s="4" t="s">
        <v>465</v>
      </c>
      <c r="B119" s="5" t="s">
        <v>219</v>
      </c>
      <c r="C119" s="30">
        <v>38.299999999999997</v>
      </c>
      <c r="D119" s="30">
        <v>55.4</v>
      </c>
      <c r="E119" s="30">
        <v>92.3</v>
      </c>
      <c r="F119" s="30">
        <v>119.9</v>
      </c>
      <c r="G119" s="30">
        <v>146.1</v>
      </c>
      <c r="H119" s="30">
        <v>153</v>
      </c>
      <c r="I119" s="30">
        <v>165.2</v>
      </c>
      <c r="J119" s="30">
        <v>137.1</v>
      </c>
      <c r="K119" s="30">
        <v>100.5</v>
      </c>
      <c r="L119" s="30">
        <v>65.2</v>
      </c>
      <c r="M119" s="30">
        <v>35.700000000000003</v>
      </c>
      <c r="N119" s="30">
        <v>26.4</v>
      </c>
      <c r="O119" s="7">
        <v>1135</v>
      </c>
    </row>
    <row r="120" spans="1:15" ht="15" thickBot="1" x14ac:dyDescent="0.25">
      <c r="A120" s="8" t="s">
        <v>438</v>
      </c>
      <c r="B120" s="9" t="s">
        <v>196</v>
      </c>
      <c r="C120" s="31">
        <v>40.5</v>
      </c>
      <c r="D120" s="31">
        <v>56.9</v>
      </c>
      <c r="E120" s="31">
        <v>96.9</v>
      </c>
      <c r="F120" s="31">
        <v>124.1</v>
      </c>
      <c r="G120" s="31">
        <v>137.69999999999999</v>
      </c>
      <c r="H120" s="31">
        <v>148.69999999999999</v>
      </c>
      <c r="I120" s="31">
        <v>148.19999999999999</v>
      </c>
      <c r="J120" s="31">
        <v>140.5</v>
      </c>
      <c r="K120" s="31">
        <v>103.1</v>
      </c>
      <c r="L120" s="31">
        <v>69.900000000000006</v>
      </c>
      <c r="M120" s="31">
        <v>41.6</v>
      </c>
      <c r="N120" s="31">
        <v>32.700000000000003</v>
      </c>
      <c r="O120" s="11">
        <v>1141</v>
      </c>
    </row>
    <row r="121" spans="1:15" ht="15.75" thickTop="1" thickBot="1" x14ac:dyDescent="0.25">
      <c r="A121" s="4" t="s">
        <v>337</v>
      </c>
      <c r="B121" s="5" t="s">
        <v>98</v>
      </c>
      <c r="C121" s="30">
        <v>37.4</v>
      </c>
      <c r="D121" s="30">
        <v>56.1</v>
      </c>
      <c r="E121" s="30">
        <v>95.1</v>
      </c>
      <c r="F121" s="30">
        <v>122.9</v>
      </c>
      <c r="G121" s="30">
        <v>145.9</v>
      </c>
      <c r="H121" s="30">
        <v>149.80000000000001</v>
      </c>
      <c r="I121" s="30">
        <v>154</v>
      </c>
      <c r="J121" s="30">
        <v>128</v>
      </c>
      <c r="K121" s="30">
        <v>99.8</v>
      </c>
      <c r="L121" s="30">
        <v>70.8</v>
      </c>
      <c r="M121" s="30">
        <v>39.700000000000003</v>
      </c>
      <c r="N121" s="30">
        <v>30.4</v>
      </c>
      <c r="O121" s="7">
        <v>1130</v>
      </c>
    </row>
    <row r="122" spans="1:15" ht="15" thickBot="1" x14ac:dyDescent="0.25">
      <c r="A122" s="4" t="s">
        <v>398</v>
      </c>
      <c r="B122" s="5" t="s">
        <v>161</v>
      </c>
      <c r="C122" s="30">
        <v>37.1</v>
      </c>
      <c r="D122" s="30">
        <v>52.3</v>
      </c>
      <c r="E122" s="30">
        <v>91.5</v>
      </c>
      <c r="F122" s="30">
        <v>114.8</v>
      </c>
      <c r="G122" s="30">
        <v>130.19999999999999</v>
      </c>
      <c r="H122" s="30">
        <v>144.80000000000001</v>
      </c>
      <c r="I122" s="30">
        <v>157.69999999999999</v>
      </c>
      <c r="J122" s="30">
        <v>137.1</v>
      </c>
      <c r="K122" s="30">
        <v>101.4</v>
      </c>
      <c r="L122" s="30">
        <v>64.3</v>
      </c>
      <c r="M122" s="30">
        <v>38.5</v>
      </c>
      <c r="N122" s="30">
        <v>31.3</v>
      </c>
      <c r="O122" s="7">
        <v>1101</v>
      </c>
    </row>
    <row r="123" spans="1:15" ht="15" thickBot="1" x14ac:dyDescent="0.25">
      <c r="A123" s="4" t="s">
        <v>439</v>
      </c>
      <c r="B123" s="5" t="s">
        <v>197</v>
      </c>
      <c r="C123" s="30">
        <v>35.299999999999997</v>
      </c>
      <c r="D123" s="30">
        <v>53.4</v>
      </c>
      <c r="E123" s="30">
        <v>97.7</v>
      </c>
      <c r="F123" s="30">
        <v>124.9</v>
      </c>
      <c r="G123" s="30">
        <v>155.5</v>
      </c>
      <c r="H123" s="30">
        <v>153</v>
      </c>
      <c r="I123" s="30">
        <v>160.69999999999999</v>
      </c>
      <c r="J123" s="30">
        <v>142.80000000000001</v>
      </c>
      <c r="K123" s="30">
        <v>106.1</v>
      </c>
      <c r="L123" s="30">
        <v>71.3</v>
      </c>
      <c r="M123" s="30">
        <v>37.200000000000003</v>
      </c>
      <c r="N123" s="30">
        <v>30.2</v>
      </c>
      <c r="O123" s="7">
        <v>1168</v>
      </c>
    </row>
    <row r="124" spans="1:15" ht="15" thickBot="1" x14ac:dyDescent="0.25">
      <c r="A124" s="4" t="s">
        <v>399</v>
      </c>
      <c r="B124" s="5" t="s">
        <v>162</v>
      </c>
      <c r="C124" s="30">
        <v>34.9</v>
      </c>
      <c r="D124" s="30">
        <v>49.2</v>
      </c>
      <c r="E124" s="30">
        <v>82.4</v>
      </c>
      <c r="F124" s="30">
        <v>113.1</v>
      </c>
      <c r="G124" s="30">
        <v>140.69999999999999</v>
      </c>
      <c r="H124" s="30">
        <v>146.19999999999999</v>
      </c>
      <c r="I124" s="30">
        <v>152.30000000000001</v>
      </c>
      <c r="J124" s="30">
        <v>134</v>
      </c>
      <c r="K124" s="30">
        <v>97</v>
      </c>
      <c r="L124" s="30">
        <v>61.9</v>
      </c>
      <c r="M124" s="30">
        <v>35.700000000000003</v>
      </c>
      <c r="N124" s="30">
        <v>26.9</v>
      </c>
      <c r="O124" s="7">
        <v>1074</v>
      </c>
    </row>
    <row r="125" spans="1:15" ht="15" thickBot="1" x14ac:dyDescent="0.25">
      <c r="A125" s="8" t="s">
        <v>366</v>
      </c>
      <c r="B125" s="9" t="s">
        <v>127</v>
      </c>
      <c r="C125" s="31">
        <v>26.3</v>
      </c>
      <c r="D125" s="31">
        <v>39.4</v>
      </c>
      <c r="E125" s="31">
        <v>80.3</v>
      </c>
      <c r="F125" s="31">
        <v>113.6</v>
      </c>
      <c r="G125" s="31">
        <v>145.19999999999999</v>
      </c>
      <c r="H125" s="31">
        <v>152.69999999999999</v>
      </c>
      <c r="I125" s="31">
        <v>157</v>
      </c>
      <c r="J125" s="31">
        <v>131.9</v>
      </c>
      <c r="K125" s="31">
        <v>95</v>
      </c>
      <c r="L125" s="31">
        <v>55.7</v>
      </c>
      <c r="M125" s="31">
        <v>28.9</v>
      </c>
      <c r="N125" s="31">
        <v>20.9</v>
      </c>
      <c r="O125" s="11">
        <v>1047</v>
      </c>
    </row>
    <row r="126" spans="1:15" ht="15.75" thickTop="1" thickBot="1" x14ac:dyDescent="0.25">
      <c r="A126" s="4" t="s">
        <v>367</v>
      </c>
      <c r="B126" s="5" t="s">
        <v>128</v>
      </c>
      <c r="C126" s="30">
        <v>32.799999999999997</v>
      </c>
      <c r="D126" s="30">
        <v>47.7</v>
      </c>
      <c r="E126" s="30">
        <v>83.1</v>
      </c>
      <c r="F126" s="30">
        <v>108.9</v>
      </c>
      <c r="G126" s="30">
        <v>142.19999999999999</v>
      </c>
      <c r="H126" s="30">
        <v>149.5</v>
      </c>
      <c r="I126" s="30">
        <v>150.6</v>
      </c>
      <c r="J126" s="30">
        <v>128.1</v>
      </c>
      <c r="K126" s="30">
        <v>99.9</v>
      </c>
      <c r="L126" s="30">
        <v>63.7</v>
      </c>
      <c r="M126" s="30">
        <v>33.6</v>
      </c>
      <c r="N126" s="30">
        <v>26.2</v>
      </c>
      <c r="O126" s="7">
        <v>1066</v>
      </c>
    </row>
    <row r="127" spans="1:15" ht="15" thickBot="1" x14ac:dyDescent="0.25">
      <c r="A127" s="4" t="s">
        <v>466</v>
      </c>
      <c r="B127" s="5" t="s">
        <v>220</v>
      </c>
      <c r="C127" s="30">
        <v>48.6</v>
      </c>
      <c r="D127" s="30">
        <v>69</v>
      </c>
      <c r="E127" s="30">
        <v>112.7</v>
      </c>
      <c r="F127" s="30">
        <v>139.30000000000001</v>
      </c>
      <c r="G127" s="30">
        <v>131.9</v>
      </c>
      <c r="H127" s="30">
        <v>140.4</v>
      </c>
      <c r="I127" s="30">
        <v>143.80000000000001</v>
      </c>
      <c r="J127" s="30">
        <v>136.69999999999999</v>
      </c>
      <c r="K127" s="30">
        <v>107.3</v>
      </c>
      <c r="L127" s="30">
        <v>77.400000000000006</v>
      </c>
      <c r="M127" s="30">
        <v>51.3</v>
      </c>
      <c r="N127" s="30">
        <v>40.299999999999997</v>
      </c>
      <c r="O127" s="7">
        <v>1199</v>
      </c>
    </row>
    <row r="128" spans="1:15" ht="15" thickBot="1" x14ac:dyDescent="0.25">
      <c r="A128" s="4" t="s">
        <v>400</v>
      </c>
      <c r="B128" s="5" t="s">
        <v>163</v>
      </c>
      <c r="C128" s="30">
        <v>24.4</v>
      </c>
      <c r="D128" s="30">
        <v>41.5</v>
      </c>
      <c r="E128" s="30">
        <v>79.5</v>
      </c>
      <c r="F128" s="30">
        <v>115.7</v>
      </c>
      <c r="G128" s="30">
        <v>146.4</v>
      </c>
      <c r="H128" s="30">
        <v>157.4</v>
      </c>
      <c r="I128" s="30">
        <v>159.9</v>
      </c>
      <c r="J128" s="30">
        <v>134.69999999999999</v>
      </c>
      <c r="K128" s="30">
        <v>97.5</v>
      </c>
      <c r="L128" s="30">
        <v>54.2</v>
      </c>
      <c r="M128" s="30">
        <v>25.1</v>
      </c>
      <c r="N128" s="30">
        <v>18.899999999999999</v>
      </c>
      <c r="O128" s="7">
        <v>1055</v>
      </c>
    </row>
    <row r="129" spans="1:15" ht="15" thickBot="1" x14ac:dyDescent="0.25">
      <c r="A129" s="4" t="s">
        <v>327</v>
      </c>
      <c r="B129" s="5" t="s">
        <v>65</v>
      </c>
      <c r="C129" s="30">
        <v>35.5</v>
      </c>
      <c r="D129" s="30">
        <v>49.5</v>
      </c>
      <c r="E129" s="30">
        <v>93.3</v>
      </c>
      <c r="F129" s="30">
        <v>120.5</v>
      </c>
      <c r="G129" s="30">
        <v>144.30000000000001</v>
      </c>
      <c r="H129" s="30">
        <v>151.30000000000001</v>
      </c>
      <c r="I129" s="30">
        <v>158.80000000000001</v>
      </c>
      <c r="J129" s="30">
        <v>128</v>
      </c>
      <c r="K129" s="30">
        <v>98.8</v>
      </c>
      <c r="L129" s="30">
        <v>66.900000000000006</v>
      </c>
      <c r="M129" s="30">
        <v>38.9</v>
      </c>
      <c r="N129" s="30">
        <v>28.8</v>
      </c>
      <c r="O129" s="7">
        <v>1114</v>
      </c>
    </row>
    <row r="130" spans="1:15" ht="15" thickBot="1" x14ac:dyDescent="0.25">
      <c r="A130" s="4" t="s">
        <v>338</v>
      </c>
      <c r="B130" s="5" t="s">
        <v>99</v>
      </c>
      <c r="C130" s="30">
        <v>32.6</v>
      </c>
      <c r="D130" s="30">
        <v>49</v>
      </c>
      <c r="E130" s="30">
        <v>87.4</v>
      </c>
      <c r="F130" s="30">
        <v>115</v>
      </c>
      <c r="G130" s="30">
        <v>145.80000000000001</v>
      </c>
      <c r="H130" s="30">
        <v>156.19999999999999</v>
      </c>
      <c r="I130" s="30">
        <v>157.4</v>
      </c>
      <c r="J130" s="30">
        <v>137.4</v>
      </c>
      <c r="K130" s="30">
        <v>102.2</v>
      </c>
      <c r="L130" s="30">
        <v>66</v>
      </c>
      <c r="M130" s="30">
        <v>34.4</v>
      </c>
      <c r="N130" s="30">
        <v>26.8</v>
      </c>
      <c r="O130" s="7">
        <v>1110</v>
      </c>
    </row>
    <row r="131" spans="1:15" ht="15" thickBot="1" x14ac:dyDescent="0.25">
      <c r="A131" s="4" t="s">
        <v>368</v>
      </c>
      <c r="B131" s="5" t="s">
        <v>129</v>
      </c>
      <c r="C131" s="30">
        <v>27.6</v>
      </c>
      <c r="D131" s="30">
        <v>44.4</v>
      </c>
      <c r="E131" s="30">
        <v>85.5</v>
      </c>
      <c r="F131" s="30">
        <v>115.3</v>
      </c>
      <c r="G131" s="30">
        <v>148</v>
      </c>
      <c r="H131" s="30">
        <v>157</v>
      </c>
      <c r="I131" s="30">
        <v>155.19999999999999</v>
      </c>
      <c r="J131" s="30">
        <v>139.9</v>
      </c>
      <c r="K131" s="30">
        <v>101.3</v>
      </c>
      <c r="L131" s="30">
        <v>60.7</v>
      </c>
      <c r="M131" s="30">
        <v>29.4</v>
      </c>
      <c r="N131" s="30">
        <v>24.3</v>
      </c>
      <c r="O131" s="7">
        <v>1089</v>
      </c>
    </row>
    <row r="132" spans="1:15" ht="15" thickBot="1" x14ac:dyDescent="0.25">
      <c r="A132" s="4" t="s">
        <v>402</v>
      </c>
      <c r="B132" s="5" t="s">
        <v>164</v>
      </c>
      <c r="C132" s="30">
        <v>24.4</v>
      </c>
      <c r="D132" s="30">
        <v>37</v>
      </c>
      <c r="E132" s="30">
        <v>80.8</v>
      </c>
      <c r="F132" s="30">
        <v>118.6</v>
      </c>
      <c r="G132" s="30">
        <v>152.69999999999999</v>
      </c>
      <c r="H132" s="30">
        <v>170.1</v>
      </c>
      <c r="I132" s="30">
        <v>171.6</v>
      </c>
      <c r="J132" s="30">
        <v>145.69999999999999</v>
      </c>
      <c r="K132" s="30">
        <v>106.3</v>
      </c>
      <c r="L132" s="30">
        <v>64.7</v>
      </c>
      <c r="M132" s="30">
        <v>30.2</v>
      </c>
      <c r="N132" s="30">
        <v>19.7</v>
      </c>
      <c r="O132" s="7">
        <v>1122</v>
      </c>
    </row>
    <row r="133" spans="1:15" ht="15" thickBot="1" x14ac:dyDescent="0.25">
      <c r="A133" s="4" t="s">
        <v>342</v>
      </c>
      <c r="B133" s="5" t="s">
        <v>102</v>
      </c>
      <c r="C133" s="30">
        <v>45.5</v>
      </c>
      <c r="D133" s="30">
        <v>64.5</v>
      </c>
      <c r="E133" s="30">
        <v>108.8</v>
      </c>
      <c r="F133" s="30">
        <v>141.6</v>
      </c>
      <c r="G133" s="30">
        <v>144.19999999999999</v>
      </c>
      <c r="H133" s="30">
        <v>151.5</v>
      </c>
      <c r="I133" s="30">
        <v>156.6</v>
      </c>
      <c r="J133" s="30">
        <v>147.9</v>
      </c>
      <c r="K133" s="30">
        <v>115.2</v>
      </c>
      <c r="L133" s="30">
        <v>80.099999999999994</v>
      </c>
      <c r="M133" s="30">
        <v>49.5</v>
      </c>
      <c r="N133" s="30">
        <v>39.700000000000003</v>
      </c>
      <c r="O133" s="7">
        <v>1245</v>
      </c>
    </row>
    <row r="134" spans="1:15" ht="15" thickBot="1" x14ac:dyDescent="0.25">
      <c r="A134" s="4" t="s">
        <v>440</v>
      </c>
      <c r="B134" s="5" t="s">
        <v>198</v>
      </c>
      <c r="C134" s="30">
        <v>39.6</v>
      </c>
      <c r="D134" s="30">
        <v>55.7</v>
      </c>
      <c r="E134" s="30">
        <v>91.5</v>
      </c>
      <c r="F134" s="30">
        <v>118</v>
      </c>
      <c r="G134" s="30">
        <v>134.1</v>
      </c>
      <c r="H134" s="30">
        <v>144.9</v>
      </c>
      <c r="I134" s="30">
        <v>157.9</v>
      </c>
      <c r="J134" s="30">
        <v>137.6</v>
      </c>
      <c r="K134" s="30">
        <v>97.6</v>
      </c>
      <c r="L134" s="30">
        <v>65.400000000000006</v>
      </c>
      <c r="M134" s="30">
        <v>40.1</v>
      </c>
      <c r="N134" s="30">
        <v>32</v>
      </c>
      <c r="O134" s="7">
        <v>1114</v>
      </c>
    </row>
    <row r="135" spans="1:15" ht="15" thickBot="1" x14ac:dyDescent="0.25">
      <c r="A135" s="4" t="s">
        <v>414</v>
      </c>
      <c r="B135" s="5" t="s">
        <v>143</v>
      </c>
      <c r="C135" s="30">
        <v>25.8</v>
      </c>
      <c r="D135" s="30">
        <v>43.7</v>
      </c>
      <c r="E135" s="30">
        <v>82.5</v>
      </c>
      <c r="F135" s="30">
        <v>119</v>
      </c>
      <c r="G135" s="30">
        <v>153</v>
      </c>
      <c r="H135" s="30">
        <v>167.2</v>
      </c>
      <c r="I135" s="30">
        <v>169.7</v>
      </c>
      <c r="J135" s="30">
        <v>144.30000000000001</v>
      </c>
      <c r="K135" s="30">
        <v>101.9</v>
      </c>
      <c r="L135" s="30">
        <v>59.2</v>
      </c>
      <c r="M135" s="30">
        <v>27.4</v>
      </c>
      <c r="N135" s="30">
        <v>20.399999999999999</v>
      </c>
      <c r="O135" s="7">
        <v>1114</v>
      </c>
    </row>
    <row r="136" spans="1:15" ht="15" thickBot="1" x14ac:dyDescent="0.25">
      <c r="A136" s="4" t="s">
        <v>403</v>
      </c>
      <c r="B136" s="5" t="s">
        <v>91</v>
      </c>
      <c r="C136" s="30">
        <v>26</v>
      </c>
      <c r="D136" s="30">
        <v>42.5</v>
      </c>
      <c r="E136" s="30">
        <v>78.7</v>
      </c>
      <c r="F136" s="30">
        <v>115</v>
      </c>
      <c r="G136" s="30">
        <v>146.6</v>
      </c>
      <c r="H136" s="30">
        <v>160.6</v>
      </c>
      <c r="I136" s="30">
        <v>163</v>
      </c>
      <c r="J136" s="30">
        <v>131.4</v>
      </c>
      <c r="K136" s="30">
        <v>90.8</v>
      </c>
      <c r="L136" s="30">
        <v>55</v>
      </c>
      <c r="M136" s="30">
        <v>27.8</v>
      </c>
      <c r="N136" s="30">
        <v>21.1</v>
      </c>
      <c r="O136" s="7">
        <v>1059</v>
      </c>
    </row>
    <row r="137" spans="1:15" ht="15" thickBot="1" x14ac:dyDescent="0.25">
      <c r="A137" s="4" t="s">
        <v>442</v>
      </c>
      <c r="B137" s="5" t="s">
        <v>165</v>
      </c>
      <c r="C137" s="30">
        <v>33.6</v>
      </c>
      <c r="D137" s="30">
        <v>53.1</v>
      </c>
      <c r="E137" s="30">
        <v>85.2</v>
      </c>
      <c r="F137" s="30">
        <v>115.2</v>
      </c>
      <c r="G137" s="30">
        <v>138.1</v>
      </c>
      <c r="H137" s="30">
        <v>146.6</v>
      </c>
      <c r="I137" s="30">
        <v>158.6</v>
      </c>
      <c r="J137" s="30">
        <v>126.3</v>
      </c>
      <c r="K137" s="30">
        <v>93.5</v>
      </c>
      <c r="L137" s="30">
        <v>62.8</v>
      </c>
      <c r="M137" s="30">
        <v>36.5</v>
      </c>
      <c r="N137" s="30">
        <v>26.5</v>
      </c>
      <c r="O137" s="7">
        <v>1076</v>
      </c>
    </row>
    <row r="138" spans="1:15" ht="15" thickBot="1" x14ac:dyDescent="0.25">
      <c r="A138" s="4" t="s">
        <v>441</v>
      </c>
      <c r="B138" s="5" t="s">
        <v>199</v>
      </c>
      <c r="C138" s="30">
        <v>36.700000000000003</v>
      </c>
      <c r="D138" s="30">
        <v>52.4</v>
      </c>
      <c r="E138" s="30">
        <v>95.7</v>
      </c>
      <c r="F138" s="30">
        <v>119.8</v>
      </c>
      <c r="G138" s="30">
        <v>150.69999999999999</v>
      </c>
      <c r="H138" s="30">
        <v>154.80000000000001</v>
      </c>
      <c r="I138" s="30">
        <v>162.69999999999999</v>
      </c>
      <c r="J138" s="30">
        <v>146</v>
      </c>
      <c r="K138" s="30">
        <v>107.5</v>
      </c>
      <c r="L138" s="30">
        <v>71.599999999999994</v>
      </c>
      <c r="M138" s="30">
        <v>37.299999999999997</v>
      </c>
      <c r="N138" s="30">
        <v>31.1</v>
      </c>
      <c r="O138" s="7">
        <v>1166</v>
      </c>
    </row>
    <row r="139" spans="1:15" ht="15" thickBot="1" x14ac:dyDescent="0.25">
      <c r="A139" s="4" t="s">
        <v>443</v>
      </c>
      <c r="B139" s="5" t="s">
        <v>184</v>
      </c>
      <c r="C139" s="30">
        <v>32.5</v>
      </c>
      <c r="D139" s="30">
        <v>49.1</v>
      </c>
      <c r="E139" s="30">
        <v>91.7</v>
      </c>
      <c r="F139" s="30">
        <v>119.7</v>
      </c>
      <c r="G139" s="30">
        <v>155.1</v>
      </c>
      <c r="H139" s="30">
        <v>168.5</v>
      </c>
      <c r="I139" s="30">
        <v>175.3</v>
      </c>
      <c r="J139" s="30">
        <v>149.1</v>
      </c>
      <c r="K139" s="30">
        <v>105.5</v>
      </c>
      <c r="L139" s="30">
        <v>64.900000000000006</v>
      </c>
      <c r="M139" s="30">
        <v>35.700000000000003</v>
      </c>
      <c r="N139" s="30">
        <v>26.2</v>
      </c>
      <c r="O139" s="7">
        <v>1173</v>
      </c>
    </row>
    <row r="140" spans="1:15" ht="15" thickBot="1" x14ac:dyDescent="0.25">
      <c r="A140" s="4" t="s">
        <v>341</v>
      </c>
      <c r="B140" s="5" t="s">
        <v>103</v>
      </c>
      <c r="C140" s="30">
        <v>52.3</v>
      </c>
      <c r="D140" s="30">
        <v>69.7</v>
      </c>
      <c r="E140" s="30">
        <v>115.5</v>
      </c>
      <c r="F140" s="30">
        <v>146.80000000000001</v>
      </c>
      <c r="G140" s="30">
        <v>159.5</v>
      </c>
      <c r="H140" s="30">
        <v>173.3</v>
      </c>
      <c r="I140" s="30">
        <v>174.4</v>
      </c>
      <c r="J140" s="30">
        <v>151.69999999999999</v>
      </c>
      <c r="K140" s="30">
        <v>117.3</v>
      </c>
      <c r="L140" s="30">
        <v>83.3</v>
      </c>
      <c r="M140" s="30">
        <v>55.3</v>
      </c>
      <c r="N140" s="30">
        <v>44.8</v>
      </c>
      <c r="O140" s="7">
        <v>1344</v>
      </c>
    </row>
    <row r="141" spans="1:15" ht="15" thickBot="1" x14ac:dyDescent="0.25">
      <c r="A141" s="4" t="s">
        <v>343</v>
      </c>
      <c r="B141" s="5" t="s">
        <v>104</v>
      </c>
      <c r="C141" s="30">
        <v>39.299999999999997</v>
      </c>
      <c r="D141" s="30">
        <v>55.4</v>
      </c>
      <c r="E141" s="30">
        <v>95.2</v>
      </c>
      <c r="F141" s="30">
        <v>124.3</v>
      </c>
      <c r="G141" s="30">
        <v>137.69999999999999</v>
      </c>
      <c r="H141" s="30">
        <v>141</v>
      </c>
      <c r="I141" s="30">
        <v>148.30000000000001</v>
      </c>
      <c r="J141" s="30">
        <v>137.5</v>
      </c>
      <c r="K141" s="30">
        <v>104.4</v>
      </c>
      <c r="L141" s="30">
        <v>71.7</v>
      </c>
      <c r="M141" s="30">
        <v>42.2</v>
      </c>
      <c r="N141" s="30">
        <v>32.5</v>
      </c>
      <c r="O141" s="7">
        <v>1129</v>
      </c>
    </row>
    <row r="142" spans="1:15" ht="15" thickBot="1" x14ac:dyDescent="0.25">
      <c r="A142" s="4" t="s">
        <v>475</v>
      </c>
      <c r="B142" s="5" t="s">
        <v>83</v>
      </c>
      <c r="C142" s="30">
        <v>46.8</v>
      </c>
      <c r="D142" s="30">
        <v>61.6</v>
      </c>
      <c r="E142" s="30">
        <v>100.9</v>
      </c>
      <c r="F142" s="30">
        <v>131.19999999999999</v>
      </c>
      <c r="G142" s="30">
        <v>143.5</v>
      </c>
      <c r="H142" s="30">
        <v>162.19999999999999</v>
      </c>
      <c r="I142" s="30">
        <v>169.5</v>
      </c>
      <c r="J142" s="30">
        <v>148.9</v>
      </c>
      <c r="K142" s="30">
        <v>107.5</v>
      </c>
      <c r="L142" s="30">
        <v>74.3</v>
      </c>
      <c r="M142" s="30">
        <v>45.7</v>
      </c>
      <c r="N142" s="30">
        <v>37.799999999999997</v>
      </c>
      <c r="O142" s="7">
        <v>1230</v>
      </c>
    </row>
    <row r="143" spans="1:15" ht="15" thickBot="1" x14ac:dyDescent="0.25">
      <c r="A143" s="4" t="s">
        <v>467</v>
      </c>
      <c r="B143" s="5" t="s">
        <v>221</v>
      </c>
      <c r="C143" s="30">
        <v>44.1</v>
      </c>
      <c r="D143" s="30">
        <v>60.9</v>
      </c>
      <c r="E143" s="30">
        <v>102.4</v>
      </c>
      <c r="F143" s="30">
        <v>130.19999999999999</v>
      </c>
      <c r="G143" s="30">
        <v>145.5</v>
      </c>
      <c r="H143" s="30">
        <v>154.5</v>
      </c>
      <c r="I143" s="30">
        <v>169.6</v>
      </c>
      <c r="J143" s="30">
        <v>153.80000000000001</v>
      </c>
      <c r="K143" s="30">
        <v>110.2</v>
      </c>
      <c r="L143" s="30">
        <v>75.599999999999994</v>
      </c>
      <c r="M143" s="30">
        <v>42.6</v>
      </c>
      <c r="N143" s="30">
        <v>36.700000000000003</v>
      </c>
      <c r="O143" s="7">
        <v>1226</v>
      </c>
    </row>
    <row r="144" spans="1:15" ht="15" thickBot="1" x14ac:dyDescent="0.25">
      <c r="A144" s="4" t="s">
        <v>468</v>
      </c>
      <c r="B144" s="5" t="s">
        <v>222</v>
      </c>
      <c r="C144" s="30">
        <v>43.2</v>
      </c>
      <c r="D144" s="30">
        <v>61.1</v>
      </c>
      <c r="E144" s="30">
        <v>100</v>
      </c>
      <c r="F144" s="30">
        <v>124.8</v>
      </c>
      <c r="G144" s="30">
        <v>138</v>
      </c>
      <c r="H144" s="30">
        <v>148.80000000000001</v>
      </c>
      <c r="I144" s="30">
        <v>158</v>
      </c>
      <c r="J144" s="30">
        <v>141.1</v>
      </c>
      <c r="K144" s="30">
        <v>101.7</v>
      </c>
      <c r="L144" s="30">
        <v>71.099999999999994</v>
      </c>
      <c r="M144" s="30">
        <v>44.3</v>
      </c>
      <c r="N144" s="30">
        <v>37.1</v>
      </c>
      <c r="O144" s="7">
        <v>1169</v>
      </c>
    </row>
    <row r="145" spans="1:15" ht="15" thickBot="1" x14ac:dyDescent="0.25">
      <c r="A145" s="4" t="s">
        <v>339</v>
      </c>
      <c r="B145" s="5" t="s">
        <v>100</v>
      </c>
      <c r="C145" s="30">
        <v>39.1</v>
      </c>
      <c r="D145" s="30">
        <v>55.7</v>
      </c>
      <c r="E145" s="30">
        <v>101.5</v>
      </c>
      <c r="F145" s="30">
        <v>133.9</v>
      </c>
      <c r="G145" s="30">
        <v>162.5</v>
      </c>
      <c r="H145" s="30">
        <v>159</v>
      </c>
      <c r="I145" s="62">
        <v>162.11000000000001</v>
      </c>
      <c r="J145" s="30">
        <v>142.80000000000001</v>
      </c>
      <c r="K145" s="30">
        <v>104.1</v>
      </c>
      <c r="L145" s="30">
        <v>69.3</v>
      </c>
      <c r="M145" s="30">
        <v>39</v>
      </c>
      <c r="N145" s="30">
        <v>32.299999999999997</v>
      </c>
      <c r="O145" s="7">
        <v>1201</v>
      </c>
    </row>
    <row r="146" spans="1:15" ht="15" thickBot="1" x14ac:dyDescent="0.25">
      <c r="A146" s="4" t="s">
        <v>401</v>
      </c>
      <c r="B146" s="5" t="s">
        <v>160</v>
      </c>
      <c r="C146" s="30">
        <v>24</v>
      </c>
      <c r="D146" s="30">
        <v>40.700000000000003</v>
      </c>
      <c r="E146" s="30">
        <v>79.5</v>
      </c>
      <c r="F146" s="30">
        <v>115</v>
      </c>
      <c r="G146" s="30">
        <v>143.6</v>
      </c>
      <c r="H146" s="30">
        <v>152.69999999999999</v>
      </c>
      <c r="I146" s="30">
        <v>156.80000000000001</v>
      </c>
      <c r="J146" s="30">
        <v>132.19999999999999</v>
      </c>
      <c r="K146" s="30">
        <v>97.4</v>
      </c>
      <c r="L146" s="30">
        <v>56.8</v>
      </c>
      <c r="M146" s="30">
        <v>25.9</v>
      </c>
      <c r="N146" s="30">
        <v>18.100000000000001</v>
      </c>
      <c r="O146" s="7">
        <v>1043</v>
      </c>
    </row>
    <row r="147" spans="1:15" ht="15" thickBot="1" x14ac:dyDescent="0.25">
      <c r="A147" s="4" t="s">
        <v>340</v>
      </c>
      <c r="B147" s="5" t="s">
        <v>101</v>
      </c>
      <c r="C147" s="30">
        <v>35.299999999999997</v>
      </c>
      <c r="D147" s="30">
        <v>55.9</v>
      </c>
      <c r="E147" s="30">
        <v>94</v>
      </c>
      <c r="F147" s="30">
        <v>118</v>
      </c>
      <c r="G147" s="30">
        <v>145.80000000000001</v>
      </c>
      <c r="H147" s="30">
        <v>154.5</v>
      </c>
      <c r="I147" s="30">
        <v>155.6</v>
      </c>
      <c r="J147" s="30">
        <v>125.4</v>
      </c>
      <c r="K147" s="30">
        <v>94.1</v>
      </c>
      <c r="L147" s="30">
        <v>61.5</v>
      </c>
      <c r="M147" s="30">
        <v>37.9</v>
      </c>
      <c r="N147" s="30">
        <v>27.7</v>
      </c>
      <c r="O147" s="7">
        <v>1106</v>
      </c>
    </row>
    <row r="148" spans="1:15" ht="15" thickBot="1" x14ac:dyDescent="0.25">
      <c r="A148" s="4" t="s">
        <v>328</v>
      </c>
      <c r="B148" s="5" t="s">
        <v>87</v>
      </c>
      <c r="C148" s="30">
        <v>42.1</v>
      </c>
      <c r="D148" s="30">
        <v>58.7</v>
      </c>
      <c r="E148" s="30">
        <v>102.4</v>
      </c>
      <c r="F148" s="30">
        <v>132.19999999999999</v>
      </c>
      <c r="G148" s="30">
        <v>139.69999999999999</v>
      </c>
      <c r="H148" s="30">
        <v>152.6</v>
      </c>
      <c r="I148" s="30">
        <v>154.1</v>
      </c>
      <c r="J148" s="30">
        <v>140.80000000000001</v>
      </c>
      <c r="K148" s="30">
        <v>110.6</v>
      </c>
      <c r="L148" s="30">
        <v>77.8</v>
      </c>
      <c r="M148" s="30">
        <v>46.6</v>
      </c>
      <c r="N148" s="30">
        <v>36</v>
      </c>
      <c r="O148" s="7">
        <v>1193</v>
      </c>
    </row>
    <row r="149" spans="1:15" ht="15" thickBot="1" x14ac:dyDescent="0.25">
      <c r="A149" s="4" t="s">
        <v>369</v>
      </c>
      <c r="B149" s="5" t="s">
        <v>130</v>
      </c>
      <c r="C149" s="30">
        <v>27.9</v>
      </c>
      <c r="D149" s="30">
        <v>44.4</v>
      </c>
      <c r="E149" s="30">
        <v>81.7</v>
      </c>
      <c r="F149" s="30">
        <v>115.2</v>
      </c>
      <c r="G149" s="30">
        <v>146.9</v>
      </c>
      <c r="H149" s="30">
        <v>154.4</v>
      </c>
      <c r="I149" s="30">
        <v>162</v>
      </c>
      <c r="J149" s="30">
        <v>136.4</v>
      </c>
      <c r="K149" s="30">
        <v>97.5</v>
      </c>
      <c r="L149" s="30">
        <v>59</v>
      </c>
      <c r="M149" s="30">
        <v>29.7</v>
      </c>
      <c r="N149" s="30">
        <v>21.6</v>
      </c>
      <c r="O149" s="7">
        <v>1077</v>
      </c>
    </row>
    <row r="150" spans="1:15" ht="15" thickBot="1" x14ac:dyDescent="0.25">
      <c r="A150" s="4" t="s">
        <v>405</v>
      </c>
      <c r="B150" s="5" t="s">
        <v>171</v>
      </c>
      <c r="C150" s="30">
        <v>26.6</v>
      </c>
      <c r="D150" s="30">
        <v>43.8</v>
      </c>
      <c r="E150" s="30">
        <v>80.8</v>
      </c>
      <c r="F150" s="30">
        <v>114.1</v>
      </c>
      <c r="G150" s="30">
        <v>145.1</v>
      </c>
      <c r="H150" s="30">
        <v>157.5</v>
      </c>
      <c r="I150" s="30">
        <v>163</v>
      </c>
      <c r="J150" s="30">
        <v>132.80000000000001</v>
      </c>
      <c r="K150" s="30">
        <v>91.1</v>
      </c>
      <c r="L150" s="30">
        <v>54</v>
      </c>
      <c r="M150" s="30">
        <v>28</v>
      </c>
      <c r="N150" s="30">
        <v>21.9</v>
      </c>
      <c r="O150" s="7">
        <v>1059</v>
      </c>
    </row>
    <row r="151" spans="1:15" ht="15" thickBot="1" x14ac:dyDescent="0.25">
      <c r="A151" s="4" t="s">
        <v>444</v>
      </c>
      <c r="B151" s="5" t="s">
        <v>200</v>
      </c>
      <c r="C151" s="30">
        <v>42.1</v>
      </c>
      <c r="D151" s="30">
        <v>60.5</v>
      </c>
      <c r="E151" s="30">
        <v>99.5</v>
      </c>
      <c r="F151" s="30">
        <v>125.8</v>
      </c>
      <c r="G151" s="30">
        <v>137.80000000000001</v>
      </c>
      <c r="H151" s="30">
        <v>148.69999999999999</v>
      </c>
      <c r="I151" s="30">
        <v>157.9</v>
      </c>
      <c r="J151" s="30">
        <v>142.4</v>
      </c>
      <c r="K151" s="30">
        <v>107.1</v>
      </c>
      <c r="L151" s="30">
        <v>71.3</v>
      </c>
      <c r="M151" s="30">
        <v>42.2</v>
      </c>
      <c r="N151" s="30">
        <v>33.299999999999997</v>
      </c>
      <c r="O151" s="7">
        <v>1169</v>
      </c>
    </row>
    <row r="152" spans="1:15" ht="15" thickBot="1" x14ac:dyDescent="0.25">
      <c r="A152" s="8" t="s">
        <v>404</v>
      </c>
      <c r="B152" s="9" t="s">
        <v>166</v>
      </c>
      <c r="C152" s="31">
        <v>34.1</v>
      </c>
      <c r="D152" s="31">
        <v>50.7</v>
      </c>
      <c r="E152" s="31">
        <v>88.6</v>
      </c>
      <c r="F152" s="31">
        <v>117.5</v>
      </c>
      <c r="G152" s="31">
        <v>142.6</v>
      </c>
      <c r="H152" s="31">
        <v>151.30000000000001</v>
      </c>
      <c r="I152" s="31">
        <v>157</v>
      </c>
      <c r="J152" s="31">
        <v>129.9</v>
      </c>
      <c r="K152" s="31">
        <v>94.3</v>
      </c>
      <c r="L152" s="31">
        <v>62.6</v>
      </c>
      <c r="M152" s="31">
        <v>34.700000000000003</v>
      </c>
      <c r="N152" s="31">
        <v>27.2</v>
      </c>
      <c r="O152" s="11">
        <v>1090</v>
      </c>
    </row>
    <row r="153" spans="1:15" ht="15.75" thickTop="1" thickBot="1" x14ac:dyDescent="0.25">
      <c r="A153" s="4" t="s">
        <v>469</v>
      </c>
      <c r="B153" s="5" t="s">
        <v>223</v>
      </c>
      <c r="C153" s="30">
        <v>38.799999999999997</v>
      </c>
      <c r="D153" s="30">
        <v>57.2</v>
      </c>
      <c r="E153" s="30">
        <v>94.3</v>
      </c>
      <c r="F153" s="30">
        <v>118.7</v>
      </c>
      <c r="G153" s="30">
        <v>143.1</v>
      </c>
      <c r="H153" s="30">
        <v>151.4</v>
      </c>
      <c r="I153" s="30">
        <v>163.6</v>
      </c>
      <c r="J153" s="30">
        <v>132.19999999999999</v>
      </c>
      <c r="K153" s="30">
        <v>95</v>
      </c>
      <c r="L153" s="30">
        <v>63.3</v>
      </c>
      <c r="M153" s="30">
        <v>37.1</v>
      </c>
      <c r="N153" s="30">
        <v>31.8</v>
      </c>
      <c r="O153" s="7">
        <v>1127</v>
      </c>
    </row>
    <row r="154" spans="1:15" ht="15" thickBot="1" x14ac:dyDescent="0.25">
      <c r="A154" s="4" t="s">
        <v>445</v>
      </c>
      <c r="B154" s="5" t="s">
        <v>201</v>
      </c>
      <c r="C154" s="30">
        <v>36.5</v>
      </c>
      <c r="D154" s="30">
        <v>55.2</v>
      </c>
      <c r="E154" s="30">
        <v>93.5</v>
      </c>
      <c r="F154" s="30">
        <v>118.2</v>
      </c>
      <c r="G154" s="30">
        <v>139.80000000000001</v>
      </c>
      <c r="H154" s="30">
        <v>149.80000000000001</v>
      </c>
      <c r="I154" s="30">
        <v>157.19999999999999</v>
      </c>
      <c r="J154" s="30">
        <v>128.1</v>
      </c>
      <c r="K154" s="30">
        <v>94.3</v>
      </c>
      <c r="L154" s="30">
        <v>59.9</v>
      </c>
      <c r="M154" s="30">
        <v>35.5</v>
      </c>
      <c r="N154" s="30">
        <v>28.1</v>
      </c>
      <c r="O154" s="7">
        <v>1096</v>
      </c>
    </row>
    <row r="155" spans="1:15" ht="15" thickBot="1" x14ac:dyDescent="0.25">
      <c r="A155" s="4" t="s">
        <v>329</v>
      </c>
      <c r="B155" s="5" t="s">
        <v>88</v>
      </c>
      <c r="C155" s="30">
        <v>43.5</v>
      </c>
      <c r="D155" s="30">
        <v>62.3</v>
      </c>
      <c r="E155" s="30">
        <v>106.3</v>
      </c>
      <c r="F155" s="30">
        <v>136</v>
      </c>
      <c r="G155" s="30">
        <v>147.1</v>
      </c>
      <c r="H155" s="30">
        <v>154.5</v>
      </c>
      <c r="I155" s="30">
        <v>159.80000000000001</v>
      </c>
      <c r="J155" s="30">
        <v>145.5</v>
      </c>
      <c r="K155" s="30">
        <v>116.4</v>
      </c>
      <c r="L155" s="30">
        <v>80.3</v>
      </c>
      <c r="M155" s="30">
        <v>47.1</v>
      </c>
      <c r="N155" s="30">
        <v>36.9</v>
      </c>
      <c r="O155" s="7">
        <v>1236</v>
      </c>
    </row>
    <row r="156" spans="1:15" ht="15" thickBot="1" x14ac:dyDescent="0.25">
      <c r="A156" s="4" t="s">
        <v>470</v>
      </c>
      <c r="B156" s="5" t="s">
        <v>224</v>
      </c>
      <c r="C156" s="30">
        <v>37.5</v>
      </c>
      <c r="D156" s="30">
        <v>57.3</v>
      </c>
      <c r="E156" s="30">
        <v>98.4</v>
      </c>
      <c r="F156" s="30">
        <v>126.1</v>
      </c>
      <c r="G156" s="30">
        <v>150.80000000000001</v>
      </c>
      <c r="H156" s="30">
        <v>164.4</v>
      </c>
      <c r="I156" s="30">
        <v>174</v>
      </c>
      <c r="J156" s="30">
        <v>147.80000000000001</v>
      </c>
      <c r="K156" s="30">
        <v>105.2</v>
      </c>
      <c r="L156" s="30">
        <v>64</v>
      </c>
      <c r="M156" s="30">
        <v>34.9</v>
      </c>
      <c r="N156" s="30">
        <v>28.1</v>
      </c>
      <c r="O156" s="7">
        <v>1189</v>
      </c>
    </row>
    <row r="157" spans="1:15" ht="15" thickBot="1" x14ac:dyDescent="0.25">
      <c r="A157" s="4" t="s">
        <v>330</v>
      </c>
      <c r="B157" s="5" t="s">
        <v>89</v>
      </c>
      <c r="C157" s="30">
        <v>51.3</v>
      </c>
      <c r="D157" s="30">
        <v>71.8</v>
      </c>
      <c r="E157" s="30">
        <v>119.5</v>
      </c>
      <c r="F157" s="30">
        <v>153.9</v>
      </c>
      <c r="G157" s="30">
        <v>164.1</v>
      </c>
      <c r="H157" s="30">
        <v>173.8</v>
      </c>
      <c r="I157" s="30">
        <v>182.6</v>
      </c>
      <c r="J157" s="30">
        <v>164.4</v>
      </c>
      <c r="K157" s="30">
        <v>125.8</v>
      </c>
      <c r="L157" s="30">
        <v>87.4</v>
      </c>
      <c r="M157" s="30">
        <v>54.6</v>
      </c>
      <c r="N157" s="30">
        <v>43</v>
      </c>
      <c r="O157" s="7">
        <v>1392</v>
      </c>
    </row>
    <row r="158" spans="1:15" ht="15" thickBot="1" x14ac:dyDescent="0.25">
      <c r="A158" s="4" t="s">
        <v>307</v>
      </c>
      <c r="B158" s="5" t="s">
        <v>63</v>
      </c>
      <c r="C158" s="30">
        <v>31.7</v>
      </c>
      <c r="D158" s="30">
        <v>49.9</v>
      </c>
      <c r="E158" s="30">
        <v>93.2</v>
      </c>
      <c r="F158" s="30">
        <v>120.4</v>
      </c>
      <c r="G158" s="30">
        <v>144.30000000000001</v>
      </c>
      <c r="H158" s="30">
        <v>149.69999999999999</v>
      </c>
      <c r="I158" s="30">
        <v>160.30000000000001</v>
      </c>
      <c r="J158" s="30">
        <v>135.4</v>
      </c>
      <c r="K158" s="30">
        <v>101.5</v>
      </c>
      <c r="L158" s="30">
        <v>62.9</v>
      </c>
      <c r="M158" s="30">
        <v>36.799999999999997</v>
      </c>
      <c r="N158" s="30">
        <v>27.4</v>
      </c>
      <c r="O158" s="7">
        <v>1113</v>
      </c>
    </row>
    <row r="159" spans="1:15" ht="15" thickBot="1" x14ac:dyDescent="0.25">
      <c r="A159" s="4" t="s">
        <v>471</v>
      </c>
      <c r="B159" s="5" t="s">
        <v>226</v>
      </c>
      <c r="C159" s="30">
        <v>49.1</v>
      </c>
      <c r="D159" s="30">
        <v>70.3</v>
      </c>
      <c r="E159" s="30">
        <v>112</v>
      </c>
      <c r="F159" s="30">
        <v>141.69999999999999</v>
      </c>
      <c r="G159" s="30">
        <v>142.80000000000001</v>
      </c>
      <c r="H159" s="30">
        <v>155.30000000000001</v>
      </c>
      <c r="I159" s="30">
        <v>166.1</v>
      </c>
      <c r="J159" s="30">
        <v>153</v>
      </c>
      <c r="K159" s="30">
        <v>114.4</v>
      </c>
      <c r="L159" s="30">
        <v>79.7</v>
      </c>
      <c r="M159" s="30">
        <v>51</v>
      </c>
      <c r="N159" s="30">
        <v>41.1</v>
      </c>
      <c r="O159" s="7">
        <v>1277</v>
      </c>
    </row>
    <row r="160" spans="1:15" ht="15" thickBot="1" x14ac:dyDescent="0.25">
      <c r="A160" s="4" t="s">
        <v>472</v>
      </c>
      <c r="B160" s="5" t="s">
        <v>225</v>
      </c>
      <c r="C160" s="30">
        <v>35.9</v>
      </c>
      <c r="D160" s="30">
        <v>55.8</v>
      </c>
      <c r="E160" s="30">
        <v>97.2</v>
      </c>
      <c r="F160" s="30">
        <v>121.9</v>
      </c>
      <c r="G160" s="30">
        <v>149.80000000000001</v>
      </c>
      <c r="H160" s="30">
        <v>162</v>
      </c>
      <c r="I160" s="30">
        <v>170.2</v>
      </c>
      <c r="J160" s="30">
        <v>151.69999999999999</v>
      </c>
      <c r="K160" s="30">
        <v>108.8</v>
      </c>
      <c r="L160" s="30">
        <v>72.2</v>
      </c>
      <c r="M160" s="30">
        <v>36.9</v>
      </c>
      <c r="N160" s="30">
        <v>30.8</v>
      </c>
      <c r="O160" s="7">
        <v>1193</v>
      </c>
    </row>
    <row r="161" spans="1:15" ht="15" thickBot="1" x14ac:dyDescent="0.25">
      <c r="A161" s="4" t="s">
        <v>331</v>
      </c>
      <c r="B161" s="5" t="s">
        <v>90</v>
      </c>
      <c r="C161" s="30">
        <v>33.5</v>
      </c>
      <c r="D161" s="30">
        <v>48.2</v>
      </c>
      <c r="E161" s="30">
        <v>84.9</v>
      </c>
      <c r="F161" s="30">
        <v>108.6</v>
      </c>
      <c r="G161" s="30">
        <v>132.9</v>
      </c>
      <c r="H161" s="30">
        <v>133.5</v>
      </c>
      <c r="I161" s="30">
        <v>139.69999999999999</v>
      </c>
      <c r="J161" s="30">
        <v>125.7</v>
      </c>
      <c r="K161" s="30">
        <v>95.7</v>
      </c>
      <c r="L161" s="30">
        <v>66.599999999999994</v>
      </c>
      <c r="M161" s="30">
        <v>36.9</v>
      </c>
      <c r="N161" s="30">
        <v>26.3</v>
      </c>
      <c r="O161" s="7">
        <v>1033</v>
      </c>
    </row>
    <row r="162" spans="1:15" ht="15" thickBot="1" x14ac:dyDescent="0.25">
      <c r="A162" s="4" t="s">
        <v>406</v>
      </c>
      <c r="B162" s="5" t="s">
        <v>167</v>
      </c>
      <c r="C162" s="30">
        <v>28</v>
      </c>
      <c r="D162" s="30">
        <v>44.6</v>
      </c>
      <c r="E162" s="30">
        <v>84.5</v>
      </c>
      <c r="F162" s="30">
        <v>119.6</v>
      </c>
      <c r="G162" s="30">
        <v>151.69999999999999</v>
      </c>
      <c r="H162" s="30">
        <v>164</v>
      </c>
      <c r="I162" s="30">
        <v>168.3</v>
      </c>
      <c r="J162" s="30">
        <v>144.80000000000001</v>
      </c>
      <c r="K162" s="30">
        <v>102.8</v>
      </c>
      <c r="L162" s="30">
        <v>60.2</v>
      </c>
      <c r="M162" s="30">
        <v>30.6</v>
      </c>
      <c r="N162" s="30">
        <v>22.3</v>
      </c>
      <c r="O162" s="7">
        <v>1121</v>
      </c>
    </row>
    <row r="163" spans="1:15" ht="15" thickBot="1" x14ac:dyDescent="0.25">
      <c r="A163" s="4" t="s">
        <v>344</v>
      </c>
      <c r="B163" s="5" t="s">
        <v>105</v>
      </c>
      <c r="C163" s="30">
        <v>35.700000000000003</v>
      </c>
      <c r="D163" s="30">
        <v>54.2</v>
      </c>
      <c r="E163" s="30">
        <v>93.1</v>
      </c>
      <c r="F163" s="30">
        <v>119.2</v>
      </c>
      <c r="G163" s="30">
        <v>145.80000000000001</v>
      </c>
      <c r="H163" s="30">
        <v>154.5</v>
      </c>
      <c r="I163" s="30">
        <v>157.19999999999999</v>
      </c>
      <c r="J163" s="30">
        <v>127.9</v>
      </c>
      <c r="K163" s="30">
        <v>95</v>
      </c>
      <c r="L163" s="30">
        <v>64.099999999999994</v>
      </c>
      <c r="M163" s="30">
        <v>38.700000000000003</v>
      </c>
      <c r="N163" s="30">
        <v>30.5</v>
      </c>
      <c r="O163" s="7">
        <v>1116</v>
      </c>
    </row>
    <row r="164" spans="1:15" ht="15" thickBot="1" x14ac:dyDescent="0.25">
      <c r="A164" s="4" t="s">
        <v>407</v>
      </c>
      <c r="B164" s="5" t="s">
        <v>111</v>
      </c>
      <c r="C164" s="30">
        <v>23.6</v>
      </c>
      <c r="D164" s="30">
        <v>41.5</v>
      </c>
      <c r="E164" s="30">
        <v>81</v>
      </c>
      <c r="F164" s="30">
        <v>113.4</v>
      </c>
      <c r="G164" s="30">
        <v>146.6</v>
      </c>
      <c r="H164" s="30">
        <v>157.5</v>
      </c>
      <c r="I164" s="30">
        <v>163.19999999999999</v>
      </c>
      <c r="J164" s="30">
        <v>139.5</v>
      </c>
      <c r="K164" s="30">
        <v>96.9</v>
      </c>
      <c r="L164" s="30">
        <v>58.6</v>
      </c>
      <c r="M164" s="30">
        <v>27.4</v>
      </c>
      <c r="N164" s="30">
        <v>19.3</v>
      </c>
      <c r="O164" s="7">
        <v>1068</v>
      </c>
    </row>
    <row r="165" spans="1:15" ht="15" thickBot="1" x14ac:dyDescent="0.25">
      <c r="A165" s="4" t="s">
        <v>473</v>
      </c>
      <c r="B165" s="5" t="s">
        <v>227</v>
      </c>
      <c r="C165" s="30">
        <v>40.200000000000003</v>
      </c>
      <c r="D165" s="30">
        <v>57.1</v>
      </c>
      <c r="E165" s="30">
        <v>102</v>
      </c>
      <c r="F165" s="30">
        <v>127.3</v>
      </c>
      <c r="G165" s="30">
        <v>156.5</v>
      </c>
      <c r="H165" s="30">
        <v>164.7</v>
      </c>
      <c r="I165" s="30">
        <v>175.8</v>
      </c>
      <c r="J165" s="30">
        <v>160.5</v>
      </c>
      <c r="K165" s="30">
        <v>114</v>
      </c>
      <c r="L165" s="30">
        <v>76.8</v>
      </c>
      <c r="M165" s="30">
        <v>40.4</v>
      </c>
      <c r="N165" s="30">
        <v>35.200000000000003</v>
      </c>
      <c r="O165" s="7">
        <v>1251</v>
      </c>
    </row>
    <row r="166" spans="1:15" ht="15" thickBot="1" x14ac:dyDescent="0.25">
      <c r="A166" s="4" t="s">
        <v>370</v>
      </c>
      <c r="B166" s="5" t="s">
        <v>131</v>
      </c>
      <c r="C166" s="30">
        <v>26.1</v>
      </c>
      <c r="D166" s="30">
        <v>39.6</v>
      </c>
      <c r="E166" s="30">
        <v>79.599999999999994</v>
      </c>
      <c r="F166" s="30">
        <v>112.5</v>
      </c>
      <c r="G166" s="30">
        <v>145.30000000000001</v>
      </c>
      <c r="H166" s="30">
        <v>152.69999999999999</v>
      </c>
      <c r="I166" s="30">
        <v>157</v>
      </c>
      <c r="J166" s="30">
        <v>130.69999999999999</v>
      </c>
      <c r="K166" s="30">
        <v>95.2</v>
      </c>
      <c r="L166" s="30">
        <v>54.5</v>
      </c>
      <c r="M166" s="30">
        <v>27.8</v>
      </c>
      <c r="N166" s="30">
        <v>20.5</v>
      </c>
      <c r="O166" s="7">
        <v>1042</v>
      </c>
    </row>
    <row r="167" spans="1:15" ht="15" thickBot="1" x14ac:dyDescent="0.25">
      <c r="A167" s="4" t="s">
        <v>371</v>
      </c>
      <c r="B167" s="5" t="s">
        <v>132</v>
      </c>
      <c r="C167" s="30">
        <v>34</v>
      </c>
      <c r="D167" s="30">
        <v>45.5</v>
      </c>
      <c r="E167" s="30">
        <v>85.3</v>
      </c>
      <c r="F167" s="30">
        <v>111.8</v>
      </c>
      <c r="G167" s="30">
        <v>141.6</v>
      </c>
      <c r="H167" s="30">
        <v>155.30000000000001</v>
      </c>
      <c r="I167" s="30">
        <v>156.80000000000001</v>
      </c>
      <c r="J167" s="30">
        <v>139.1</v>
      </c>
      <c r="K167" s="30">
        <v>103.4</v>
      </c>
      <c r="L167" s="30">
        <v>68.7</v>
      </c>
      <c r="M167" s="30">
        <v>36</v>
      </c>
      <c r="N167" s="30">
        <v>27.1</v>
      </c>
      <c r="O167" s="7">
        <v>1105</v>
      </c>
    </row>
    <row r="168" spans="1:15" ht="15" thickBot="1" x14ac:dyDescent="0.25">
      <c r="A168" s="4" t="s">
        <v>372</v>
      </c>
      <c r="B168" s="5" t="s">
        <v>133</v>
      </c>
      <c r="C168" s="30">
        <v>28.4</v>
      </c>
      <c r="D168" s="30">
        <v>44.1</v>
      </c>
      <c r="E168" s="30">
        <v>86</v>
      </c>
      <c r="F168" s="30">
        <v>117.5</v>
      </c>
      <c r="G168" s="30">
        <v>148.69999999999999</v>
      </c>
      <c r="H168" s="30">
        <v>150.5</v>
      </c>
      <c r="I168" s="30">
        <v>156.9</v>
      </c>
      <c r="J168" s="30">
        <v>143.4</v>
      </c>
      <c r="K168" s="30">
        <v>104.5</v>
      </c>
      <c r="L168" s="30">
        <v>62.6</v>
      </c>
      <c r="M168" s="30">
        <v>30.8</v>
      </c>
      <c r="N168" s="30">
        <v>21.9</v>
      </c>
      <c r="O168" s="7">
        <v>1095</v>
      </c>
    </row>
    <row r="169" spans="1:15" ht="15" thickBot="1" x14ac:dyDescent="0.25">
      <c r="A169" s="4" t="s">
        <v>408</v>
      </c>
      <c r="B169" s="5" t="s">
        <v>169</v>
      </c>
      <c r="C169" s="30">
        <v>31.3</v>
      </c>
      <c r="D169" s="30">
        <v>50.9</v>
      </c>
      <c r="E169" s="30">
        <v>91</v>
      </c>
      <c r="F169" s="30">
        <v>123.2</v>
      </c>
      <c r="G169" s="30">
        <v>150.1</v>
      </c>
      <c r="H169" s="30">
        <v>159.19999999999999</v>
      </c>
      <c r="I169" s="30">
        <v>163.30000000000001</v>
      </c>
      <c r="J169" s="30">
        <v>132.30000000000001</v>
      </c>
      <c r="K169" s="30">
        <v>97.7</v>
      </c>
      <c r="L169" s="30">
        <v>61</v>
      </c>
      <c r="M169" s="30">
        <v>33.299999999999997</v>
      </c>
      <c r="N169" s="30">
        <v>24.5</v>
      </c>
      <c r="O169" s="7">
        <v>1118</v>
      </c>
    </row>
    <row r="170" spans="1:15" ht="15" thickBot="1" x14ac:dyDescent="0.25">
      <c r="A170" s="4" t="s">
        <v>413</v>
      </c>
      <c r="B170" s="5" t="s">
        <v>128</v>
      </c>
      <c r="C170" s="30">
        <v>28.1</v>
      </c>
      <c r="D170" s="30">
        <v>41.3</v>
      </c>
      <c r="E170" s="30">
        <v>80.5</v>
      </c>
      <c r="F170" s="30">
        <v>113.8</v>
      </c>
      <c r="G170" s="30">
        <v>148.4</v>
      </c>
      <c r="H170" s="30">
        <v>161</v>
      </c>
      <c r="I170" s="30">
        <v>165.2</v>
      </c>
      <c r="J170" s="30">
        <v>140.5</v>
      </c>
      <c r="K170" s="30">
        <v>100.4</v>
      </c>
      <c r="L170" s="30">
        <v>61.6</v>
      </c>
      <c r="M170" s="30">
        <v>30.4</v>
      </c>
      <c r="N170" s="30">
        <v>22.1</v>
      </c>
      <c r="O170" s="7">
        <v>1093</v>
      </c>
    </row>
    <row r="171" spans="1:15" ht="15" thickBot="1" x14ac:dyDescent="0.25">
      <c r="A171" s="4" t="s">
        <v>373</v>
      </c>
      <c r="B171" s="5" t="s">
        <v>134</v>
      </c>
      <c r="C171" s="30">
        <v>31.6</v>
      </c>
      <c r="D171" s="30">
        <v>50.2</v>
      </c>
      <c r="E171" s="30">
        <v>86</v>
      </c>
      <c r="F171" s="30">
        <v>113.9</v>
      </c>
      <c r="G171" s="30">
        <v>136.5</v>
      </c>
      <c r="H171" s="30">
        <v>141.80000000000001</v>
      </c>
      <c r="I171" s="30">
        <v>147.6</v>
      </c>
      <c r="J171" s="30">
        <v>126.3</v>
      </c>
      <c r="K171" s="30">
        <v>95.2</v>
      </c>
      <c r="L171" s="30">
        <v>63.9</v>
      </c>
      <c r="M171" s="30">
        <v>34.799999999999997</v>
      </c>
      <c r="N171" s="30">
        <v>24.5</v>
      </c>
      <c r="O171" s="7">
        <v>1052</v>
      </c>
    </row>
    <row r="172" spans="1:15" ht="15" thickBot="1" x14ac:dyDescent="0.25">
      <c r="A172" s="4" t="s">
        <v>474</v>
      </c>
      <c r="B172" s="5" t="s">
        <v>228</v>
      </c>
      <c r="C172" s="30">
        <v>31.3</v>
      </c>
      <c r="D172" s="30">
        <v>49.6</v>
      </c>
      <c r="E172" s="30">
        <v>84.9</v>
      </c>
      <c r="F172" s="30">
        <v>112.7</v>
      </c>
      <c r="G172" s="30">
        <v>136.4</v>
      </c>
      <c r="H172" s="30">
        <v>147.9</v>
      </c>
      <c r="I172" s="30">
        <v>154.19999999999999</v>
      </c>
      <c r="J172" s="30">
        <v>134.80000000000001</v>
      </c>
      <c r="K172" s="30">
        <v>95.3</v>
      </c>
      <c r="L172" s="30">
        <v>59.9</v>
      </c>
      <c r="M172" s="30">
        <v>31.7</v>
      </c>
      <c r="N172" s="30">
        <v>23.1</v>
      </c>
      <c r="O172" s="7">
        <v>1062</v>
      </c>
    </row>
    <row r="173" spans="1:15" ht="15" thickBot="1" x14ac:dyDescent="0.25">
      <c r="A173" s="4" t="s">
        <v>374</v>
      </c>
      <c r="B173" s="5" t="s">
        <v>135</v>
      </c>
      <c r="C173" s="30">
        <v>27.4</v>
      </c>
      <c r="D173" s="30">
        <v>45.2</v>
      </c>
      <c r="E173" s="30">
        <v>85.3</v>
      </c>
      <c r="F173" s="30">
        <v>117.1</v>
      </c>
      <c r="G173" s="30">
        <v>148.5</v>
      </c>
      <c r="H173" s="30">
        <v>154.4</v>
      </c>
      <c r="I173" s="30">
        <v>156.9</v>
      </c>
      <c r="J173" s="30">
        <v>128.4</v>
      </c>
      <c r="K173" s="30">
        <v>92.8</v>
      </c>
      <c r="L173" s="30">
        <v>58.1</v>
      </c>
      <c r="M173" s="30">
        <v>29.6</v>
      </c>
      <c r="N173" s="30">
        <v>22.1</v>
      </c>
      <c r="O173" s="7">
        <v>1066</v>
      </c>
    </row>
    <row r="174" spans="1:15" ht="15" thickBot="1" x14ac:dyDescent="0.25">
      <c r="A174" s="4" t="s">
        <v>447</v>
      </c>
      <c r="B174" s="5" t="s">
        <v>202</v>
      </c>
      <c r="C174" s="30">
        <v>32.4</v>
      </c>
      <c r="D174" s="30">
        <v>51.1</v>
      </c>
      <c r="E174" s="30">
        <v>90.9</v>
      </c>
      <c r="F174" s="30">
        <v>118.9</v>
      </c>
      <c r="G174" s="30">
        <v>147.19999999999999</v>
      </c>
      <c r="H174" s="30">
        <v>159.19999999999999</v>
      </c>
      <c r="I174" s="30">
        <v>158.69999999999999</v>
      </c>
      <c r="J174" s="30">
        <v>131.4</v>
      </c>
      <c r="K174" s="30">
        <v>97.4</v>
      </c>
      <c r="L174" s="30">
        <v>63</v>
      </c>
      <c r="M174" s="30">
        <v>35.200000000000003</v>
      </c>
      <c r="N174" s="30">
        <v>27.6</v>
      </c>
      <c r="O174" s="7">
        <v>1113</v>
      </c>
    </row>
    <row r="175" spans="1:15" ht="15" thickBot="1" x14ac:dyDescent="0.25">
      <c r="A175" s="4" t="s">
        <v>409</v>
      </c>
      <c r="B175" s="5" t="s">
        <v>168</v>
      </c>
      <c r="C175" s="30">
        <v>27.7</v>
      </c>
      <c r="D175" s="30">
        <v>46.7</v>
      </c>
      <c r="E175" s="30">
        <v>83.2</v>
      </c>
      <c r="F175" s="30">
        <v>115.6</v>
      </c>
      <c r="G175" s="30">
        <v>145.4</v>
      </c>
      <c r="H175" s="30">
        <v>157.6</v>
      </c>
      <c r="I175" s="30">
        <v>160.19999999999999</v>
      </c>
      <c r="J175" s="30">
        <v>137.19999999999999</v>
      </c>
      <c r="K175" s="30">
        <v>98.1</v>
      </c>
      <c r="L175" s="30">
        <v>59.9</v>
      </c>
      <c r="M175" s="30">
        <v>28.9</v>
      </c>
      <c r="N175" s="30">
        <v>22.1</v>
      </c>
      <c r="O175" s="7">
        <v>1083</v>
      </c>
    </row>
    <row r="176" spans="1:15" ht="15" thickBot="1" x14ac:dyDescent="0.25">
      <c r="A176" s="4" t="s">
        <v>345</v>
      </c>
      <c r="B176" s="5" t="s">
        <v>106</v>
      </c>
      <c r="C176" s="30">
        <v>32.4</v>
      </c>
      <c r="D176" s="30">
        <v>50.5</v>
      </c>
      <c r="E176" s="30">
        <v>88.6</v>
      </c>
      <c r="F176" s="30">
        <v>119.2</v>
      </c>
      <c r="G176" s="30">
        <v>141.30000000000001</v>
      </c>
      <c r="H176" s="30">
        <v>145</v>
      </c>
      <c r="I176" s="30">
        <v>149.30000000000001</v>
      </c>
      <c r="J176" s="30">
        <v>125.4</v>
      </c>
      <c r="K176" s="30">
        <v>95</v>
      </c>
      <c r="L176" s="30">
        <v>64.8</v>
      </c>
      <c r="M176" s="30">
        <v>35.200000000000003</v>
      </c>
      <c r="N176" s="30">
        <v>26.1</v>
      </c>
      <c r="O176" s="7">
        <v>1073</v>
      </c>
    </row>
    <row r="177" spans="1:15" ht="15" thickBot="1" x14ac:dyDescent="0.25">
      <c r="A177" s="8" t="s">
        <v>332</v>
      </c>
      <c r="B177" s="9" t="s">
        <v>91</v>
      </c>
      <c r="C177" s="31">
        <v>35.5</v>
      </c>
      <c r="D177" s="31">
        <v>55.5</v>
      </c>
      <c r="E177" s="31">
        <v>96.9</v>
      </c>
      <c r="F177" s="31">
        <v>121.7</v>
      </c>
      <c r="G177" s="31">
        <v>144.30000000000001</v>
      </c>
      <c r="H177" s="31">
        <v>152.9</v>
      </c>
      <c r="I177" s="31">
        <v>155.6</v>
      </c>
      <c r="J177" s="31">
        <v>129.19999999999999</v>
      </c>
      <c r="K177" s="31">
        <v>100.7</v>
      </c>
      <c r="L177" s="31">
        <v>66.900000000000006</v>
      </c>
      <c r="M177" s="31">
        <v>38.1</v>
      </c>
      <c r="N177" s="31">
        <v>29.1</v>
      </c>
      <c r="O177" s="11">
        <v>1127</v>
      </c>
    </row>
    <row r="178" spans="1:15" ht="15.75" thickTop="1" thickBot="1" x14ac:dyDescent="0.25">
      <c r="A178" s="4" t="s">
        <v>446</v>
      </c>
      <c r="B178" s="5" t="s">
        <v>203</v>
      </c>
      <c r="C178" s="30">
        <v>34.1</v>
      </c>
      <c r="D178" s="30">
        <v>52.9</v>
      </c>
      <c r="E178" s="30">
        <v>92.4</v>
      </c>
      <c r="F178" s="30">
        <v>119.3</v>
      </c>
      <c r="G178" s="30">
        <v>139.80000000000001</v>
      </c>
      <c r="H178" s="30">
        <v>151.30000000000001</v>
      </c>
      <c r="I178" s="30">
        <v>158.80000000000001</v>
      </c>
      <c r="J178" s="30">
        <v>128</v>
      </c>
      <c r="K178" s="30">
        <v>91.5</v>
      </c>
      <c r="L178" s="30">
        <v>61.8</v>
      </c>
      <c r="M178" s="30">
        <v>32.6</v>
      </c>
      <c r="N178" s="30">
        <v>26.3</v>
      </c>
      <c r="O178" s="7">
        <v>1089</v>
      </c>
    </row>
    <row r="179" spans="1:15" ht="15" thickBot="1" x14ac:dyDescent="0.25">
      <c r="A179" s="8" t="s">
        <v>410</v>
      </c>
      <c r="B179" s="9" t="s">
        <v>170</v>
      </c>
      <c r="C179" s="31">
        <v>23.6</v>
      </c>
      <c r="D179" s="31">
        <v>42</v>
      </c>
      <c r="E179" s="31">
        <v>80.599999999999994</v>
      </c>
      <c r="F179" s="31">
        <v>113.8</v>
      </c>
      <c r="G179" s="31">
        <v>143.69999999999999</v>
      </c>
      <c r="H179" s="31">
        <v>155.9</v>
      </c>
      <c r="I179" s="31">
        <v>156.9</v>
      </c>
      <c r="J179" s="31">
        <v>133.80000000000001</v>
      </c>
      <c r="K179" s="31">
        <v>95.3</v>
      </c>
      <c r="L179" s="31">
        <v>56.1</v>
      </c>
      <c r="M179" s="31">
        <v>26.5</v>
      </c>
      <c r="N179" s="31">
        <v>18.600000000000001</v>
      </c>
      <c r="O179" s="11">
        <v>1047</v>
      </c>
    </row>
    <row r="180" spans="1:15" ht="15" thickTop="1" x14ac:dyDescent="0.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5" x14ac:dyDescent="0.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</sheetData>
  <sheetProtection sheet="1" objects="1" scenarios="1" selectLockedCells="1"/>
  <mergeCells count="1">
    <mergeCell ref="A1:K1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Normal="100" workbookViewId="0">
      <selection activeCell="L16" sqref="L16"/>
    </sheetView>
  </sheetViews>
  <sheetFormatPr baseColWidth="10" defaultRowHeight="15" x14ac:dyDescent="0.25"/>
  <cols>
    <col min="14" max="14" width="19.140625" bestFit="1" customWidth="1"/>
  </cols>
  <sheetData>
    <row r="1" spans="1:15" ht="15" customHeight="1" x14ac:dyDescent="0.25">
      <c r="A1" s="167" t="s">
        <v>283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3" spans="1:15" ht="15.75" thickBot="1" x14ac:dyDescent="0.3">
      <c r="A3" s="12" t="s">
        <v>284</v>
      </c>
    </row>
    <row r="4" spans="1:15" ht="16.5" thickTop="1" thickBot="1" x14ac:dyDescent="0.3">
      <c r="A4" s="142" t="s">
        <v>0</v>
      </c>
      <c r="B4" s="168" t="s">
        <v>285</v>
      </c>
      <c r="C4" s="169"/>
      <c r="D4" s="169"/>
      <c r="E4" s="169"/>
      <c r="F4" s="169"/>
      <c r="G4" s="169"/>
      <c r="H4" s="169"/>
      <c r="I4" s="169"/>
      <c r="J4" s="170"/>
      <c r="N4" s="29">
        <v>0</v>
      </c>
    </row>
    <row r="5" spans="1:15" ht="15.75" thickBot="1" x14ac:dyDescent="0.3">
      <c r="A5" s="144"/>
      <c r="B5" s="14">
        <v>10</v>
      </c>
      <c r="C5" s="14">
        <v>20</v>
      </c>
      <c r="D5" s="14">
        <v>30</v>
      </c>
      <c r="E5" s="14">
        <v>40</v>
      </c>
      <c r="F5" s="14">
        <v>50</v>
      </c>
      <c r="G5" s="14">
        <v>60</v>
      </c>
      <c r="H5" s="14">
        <v>70</v>
      </c>
      <c r="I5" s="14">
        <v>80</v>
      </c>
      <c r="J5" s="15">
        <v>90</v>
      </c>
      <c r="N5" s="29">
        <v>15</v>
      </c>
    </row>
    <row r="6" spans="1:15" ht="16.5" thickTop="1" thickBot="1" x14ac:dyDescent="0.3">
      <c r="A6" s="19" t="s">
        <v>45</v>
      </c>
      <c r="B6" s="6">
        <v>1.1399999999999999</v>
      </c>
      <c r="C6" s="6">
        <v>1.26</v>
      </c>
      <c r="D6" s="6">
        <v>1.36</v>
      </c>
      <c r="E6" s="6">
        <v>1.42</v>
      </c>
      <c r="F6" s="6">
        <v>1.47</v>
      </c>
      <c r="G6" s="6">
        <v>1.47</v>
      </c>
      <c r="H6" s="6">
        <v>1.45</v>
      </c>
      <c r="I6" s="6">
        <v>1.39</v>
      </c>
      <c r="J6" s="7">
        <v>1.32</v>
      </c>
      <c r="N6" s="29">
        <v>30</v>
      </c>
    </row>
    <row r="7" spans="1:15" ht="15.75" thickBot="1" x14ac:dyDescent="0.3">
      <c r="A7" s="19" t="s">
        <v>46</v>
      </c>
      <c r="B7" s="6">
        <v>1.1000000000000001</v>
      </c>
      <c r="C7" s="6">
        <v>1.18</v>
      </c>
      <c r="D7" s="6">
        <v>1.24</v>
      </c>
      <c r="E7" s="6">
        <v>1.27</v>
      </c>
      <c r="F7" s="6">
        <v>1.29</v>
      </c>
      <c r="G7" s="6">
        <v>1.27</v>
      </c>
      <c r="H7" s="6">
        <v>1.23</v>
      </c>
      <c r="I7" s="6">
        <v>1.1599999999999999</v>
      </c>
      <c r="J7" s="7">
        <v>1.08</v>
      </c>
      <c r="N7" s="29">
        <v>45</v>
      </c>
    </row>
    <row r="8" spans="1:15" ht="15.75" thickBot="1" x14ac:dyDescent="0.3">
      <c r="A8" s="19" t="s">
        <v>3</v>
      </c>
      <c r="B8" s="6">
        <v>1.07</v>
      </c>
      <c r="C8" s="6">
        <v>1.1200000000000001</v>
      </c>
      <c r="D8" s="6">
        <v>1.1599999999999999</v>
      </c>
      <c r="E8" s="6">
        <v>1.17</v>
      </c>
      <c r="F8" s="6">
        <v>1.1499999999999999</v>
      </c>
      <c r="G8" s="6">
        <v>1.1200000000000001</v>
      </c>
      <c r="H8" s="6">
        <v>1.06</v>
      </c>
      <c r="I8" s="6">
        <v>0.98</v>
      </c>
      <c r="J8" s="7">
        <v>0.88</v>
      </c>
      <c r="N8" s="29">
        <v>60</v>
      </c>
    </row>
    <row r="9" spans="1:15" ht="15.75" thickBot="1" x14ac:dyDescent="0.3">
      <c r="A9" s="19" t="s">
        <v>47</v>
      </c>
      <c r="B9" s="6">
        <v>1.04</v>
      </c>
      <c r="C9" s="6">
        <v>1.07</v>
      </c>
      <c r="D9" s="6">
        <v>1.07</v>
      </c>
      <c r="E9" s="6">
        <v>1.06</v>
      </c>
      <c r="F9" s="6">
        <v>1.02</v>
      </c>
      <c r="G9" s="6">
        <v>0.96</v>
      </c>
      <c r="H9" s="6">
        <v>0.89</v>
      </c>
      <c r="I9" s="6">
        <v>0.79</v>
      </c>
      <c r="J9" s="7">
        <v>0.69</v>
      </c>
      <c r="N9" s="29">
        <v>75</v>
      </c>
    </row>
    <row r="10" spans="1:15" ht="15.75" thickBot="1" x14ac:dyDescent="0.3">
      <c r="A10" s="19" t="s">
        <v>5</v>
      </c>
      <c r="B10" s="6">
        <v>1.02</v>
      </c>
      <c r="C10" s="6">
        <v>1.03</v>
      </c>
      <c r="D10" s="6">
        <v>1.01</v>
      </c>
      <c r="E10" s="6">
        <v>0.98</v>
      </c>
      <c r="F10" s="6">
        <v>0.93</v>
      </c>
      <c r="G10" s="6">
        <v>0.86</v>
      </c>
      <c r="H10" s="6">
        <v>0.77</v>
      </c>
      <c r="I10" s="6">
        <v>0.68</v>
      </c>
      <c r="J10" s="7">
        <v>0.56999999999999995</v>
      </c>
      <c r="N10" s="29">
        <v>90</v>
      </c>
    </row>
    <row r="11" spans="1:15" ht="15.75" thickBot="1" x14ac:dyDescent="0.3">
      <c r="A11" s="19" t="s">
        <v>6</v>
      </c>
      <c r="B11" s="6">
        <v>1.02</v>
      </c>
      <c r="C11" s="6">
        <v>1.01</v>
      </c>
      <c r="D11" s="6">
        <v>0.99</v>
      </c>
      <c r="E11" s="6">
        <v>0.95</v>
      </c>
      <c r="F11" s="6">
        <v>0.89</v>
      </c>
      <c r="G11" s="6">
        <v>0.82</v>
      </c>
      <c r="H11" s="6">
        <v>0.73</v>
      </c>
      <c r="I11" s="6">
        <v>0.63</v>
      </c>
      <c r="J11" s="7">
        <v>0.52</v>
      </c>
    </row>
    <row r="12" spans="1:15" ht="15.75" thickBot="1" x14ac:dyDescent="0.3">
      <c r="A12" s="19" t="s">
        <v>7</v>
      </c>
      <c r="B12" s="6">
        <v>1.02</v>
      </c>
      <c r="C12" s="6">
        <v>1.02</v>
      </c>
      <c r="D12" s="6">
        <v>1</v>
      </c>
      <c r="E12" s="6">
        <v>0.96</v>
      </c>
      <c r="F12" s="6">
        <v>0.91</v>
      </c>
      <c r="G12" s="6">
        <v>0.83</v>
      </c>
      <c r="H12" s="6">
        <v>0.75</v>
      </c>
      <c r="I12" s="6">
        <v>0.64</v>
      </c>
      <c r="J12" s="7">
        <v>0.53</v>
      </c>
      <c r="N12" s="26" t="s">
        <v>297</v>
      </c>
      <c r="O12" s="25"/>
    </row>
    <row r="13" spans="1:15" ht="15.75" thickBot="1" x14ac:dyDescent="0.3">
      <c r="A13" s="19" t="s">
        <v>48</v>
      </c>
      <c r="B13" s="6">
        <v>1.04</v>
      </c>
      <c r="C13" s="6">
        <v>1.06</v>
      </c>
      <c r="D13" s="6">
        <v>1.05</v>
      </c>
      <c r="E13" s="6">
        <v>1.03</v>
      </c>
      <c r="F13" s="6">
        <v>0.99</v>
      </c>
      <c r="G13" s="6">
        <v>0.92</v>
      </c>
      <c r="H13" s="6">
        <v>0.84</v>
      </c>
      <c r="I13" s="6">
        <v>0.75</v>
      </c>
      <c r="J13" s="7">
        <v>0.64</v>
      </c>
      <c r="N13" s="26" t="s">
        <v>298</v>
      </c>
      <c r="O13" s="25"/>
    </row>
    <row r="14" spans="1:15" ht="15.75" thickBot="1" x14ac:dyDescent="0.3">
      <c r="A14" s="19" t="s">
        <v>49</v>
      </c>
      <c r="B14" s="6">
        <v>1.07</v>
      </c>
      <c r="C14" s="6">
        <v>1.1299999999999999</v>
      </c>
      <c r="D14" s="6">
        <v>1.1599999999999999</v>
      </c>
      <c r="E14" s="6">
        <v>1.17</v>
      </c>
      <c r="F14" s="6">
        <v>1.1499999999999999</v>
      </c>
      <c r="G14" s="6">
        <v>1.1100000000000001</v>
      </c>
      <c r="H14" s="6">
        <v>1.04</v>
      </c>
      <c r="I14" s="6">
        <v>0.95</v>
      </c>
      <c r="J14" s="7">
        <v>0.85</v>
      </c>
      <c r="N14" s="26" t="s">
        <v>299</v>
      </c>
      <c r="O14" s="25"/>
    </row>
    <row r="15" spans="1:15" ht="15.75" thickBot="1" x14ac:dyDescent="0.3">
      <c r="A15" s="19" t="s">
        <v>50</v>
      </c>
      <c r="B15" s="6">
        <v>1.1100000000000001</v>
      </c>
      <c r="C15" s="6">
        <v>1.21</v>
      </c>
      <c r="D15" s="6">
        <v>1.28</v>
      </c>
      <c r="E15" s="6">
        <v>1.32</v>
      </c>
      <c r="F15" s="6">
        <v>1.34</v>
      </c>
      <c r="G15" s="6">
        <v>1.32</v>
      </c>
      <c r="H15" s="6">
        <v>1.28</v>
      </c>
      <c r="I15" s="6">
        <v>1.2</v>
      </c>
      <c r="J15" s="7">
        <v>1.1100000000000001</v>
      </c>
      <c r="N15" s="27"/>
      <c r="O15" s="25"/>
    </row>
    <row r="16" spans="1:15" ht="15.75" thickBot="1" x14ac:dyDescent="0.3">
      <c r="A16" s="19" t="s">
        <v>51</v>
      </c>
      <c r="B16" s="6">
        <v>1.1399999999999999</v>
      </c>
      <c r="C16" s="6">
        <v>1.26</v>
      </c>
      <c r="D16" s="6">
        <v>1.37</v>
      </c>
      <c r="E16" s="6">
        <v>1.44</v>
      </c>
      <c r="F16" s="6">
        <v>1.48</v>
      </c>
      <c r="G16" s="6">
        <v>1.5</v>
      </c>
      <c r="H16" s="6">
        <v>1.47</v>
      </c>
      <c r="I16" s="6">
        <v>1.42</v>
      </c>
      <c r="J16" s="7">
        <v>1.33</v>
      </c>
      <c r="N16" s="28"/>
    </row>
    <row r="17" spans="1:10" ht="15.75" thickBot="1" x14ac:dyDescent="0.3">
      <c r="A17" s="20" t="s">
        <v>52</v>
      </c>
      <c r="B17" s="10">
        <v>1.1399999999999999</v>
      </c>
      <c r="C17" s="10">
        <v>1.29</v>
      </c>
      <c r="D17" s="10">
        <v>1.39</v>
      </c>
      <c r="E17" s="10">
        <v>1.46</v>
      </c>
      <c r="F17" s="10">
        <v>1.51</v>
      </c>
      <c r="G17" s="10">
        <v>1.51</v>
      </c>
      <c r="H17" s="10">
        <v>1.5</v>
      </c>
      <c r="I17" s="10">
        <v>1.42</v>
      </c>
      <c r="J17" s="11">
        <v>1.37</v>
      </c>
    </row>
    <row r="18" spans="1:10" ht="15.75" thickTop="1" x14ac:dyDescent="0.25"/>
    <row r="19" spans="1:10" ht="15.75" thickBot="1" x14ac:dyDescent="0.3">
      <c r="A19" s="12" t="s">
        <v>286</v>
      </c>
    </row>
    <row r="20" spans="1:10" ht="16.5" thickTop="1" thickBot="1" x14ac:dyDescent="0.3">
      <c r="A20" s="142" t="s">
        <v>0</v>
      </c>
      <c r="B20" s="168" t="s">
        <v>285</v>
      </c>
      <c r="C20" s="169"/>
      <c r="D20" s="169"/>
      <c r="E20" s="169"/>
      <c r="F20" s="169"/>
      <c r="G20" s="169"/>
      <c r="H20" s="169"/>
      <c r="I20" s="169"/>
      <c r="J20" s="170"/>
    </row>
    <row r="21" spans="1:10" ht="15.75" thickBot="1" x14ac:dyDescent="0.3">
      <c r="A21" s="144"/>
      <c r="B21" s="14">
        <v>10</v>
      </c>
      <c r="C21" s="14">
        <v>20</v>
      </c>
      <c r="D21" s="14">
        <v>30</v>
      </c>
      <c r="E21" s="14">
        <v>40</v>
      </c>
      <c r="F21" s="14">
        <v>50</v>
      </c>
      <c r="G21" s="14">
        <v>60</v>
      </c>
      <c r="H21" s="14">
        <v>70</v>
      </c>
      <c r="I21" s="14">
        <v>80</v>
      </c>
      <c r="J21" s="15">
        <v>90</v>
      </c>
    </row>
    <row r="22" spans="1:10" ht="16.5" thickTop="1" thickBot="1" x14ac:dyDescent="0.3">
      <c r="A22" s="19" t="s">
        <v>45</v>
      </c>
      <c r="B22" s="6">
        <v>1.1299999999999999</v>
      </c>
      <c r="C22" s="6">
        <v>1.25</v>
      </c>
      <c r="D22" s="6">
        <v>1.33</v>
      </c>
      <c r="E22" s="6">
        <v>1.39</v>
      </c>
      <c r="F22" s="6">
        <v>1.44</v>
      </c>
      <c r="G22" s="6">
        <v>1.44</v>
      </c>
      <c r="H22" s="6">
        <v>1.41</v>
      </c>
      <c r="I22" s="6">
        <v>1.35</v>
      </c>
      <c r="J22" s="7">
        <v>1.27</v>
      </c>
    </row>
    <row r="23" spans="1:10" ht="15.75" thickBot="1" x14ac:dyDescent="0.3">
      <c r="A23" s="19" t="s">
        <v>46</v>
      </c>
      <c r="B23" s="6">
        <v>1.0900000000000001</v>
      </c>
      <c r="C23" s="6">
        <v>1.17</v>
      </c>
      <c r="D23" s="6">
        <v>1.22</v>
      </c>
      <c r="E23" s="6">
        <v>1.26</v>
      </c>
      <c r="F23" s="6">
        <v>1.26</v>
      </c>
      <c r="G23" s="6">
        <v>1.24</v>
      </c>
      <c r="H23" s="6">
        <v>1.2</v>
      </c>
      <c r="I23" s="6">
        <v>1.1299999999999999</v>
      </c>
      <c r="J23" s="7">
        <v>1.05</v>
      </c>
    </row>
    <row r="24" spans="1:10" ht="15.75" thickBot="1" x14ac:dyDescent="0.3">
      <c r="A24" s="19" t="s">
        <v>3</v>
      </c>
      <c r="B24" s="6">
        <v>1.06</v>
      </c>
      <c r="C24" s="6">
        <v>1.1200000000000001</v>
      </c>
      <c r="D24" s="6">
        <v>1.1499999999999999</v>
      </c>
      <c r="E24" s="6">
        <v>1.1499999999999999</v>
      </c>
      <c r="F24" s="6">
        <v>1.1399999999999999</v>
      </c>
      <c r="G24" s="6">
        <v>1.1000000000000001</v>
      </c>
      <c r="H24" s="6">
        <v>1.04</v>
      </c>
      <c r="I24" s="6">
        <v>0.96</v>
      </c>
      <c r="J24" s="7">
        <v>0.86</v>
      </c>
    </row>
    <row r="25" spans="1:10" ht="15.75" thickBot="1" x14ac:dyDescent="0.3">
      <c r="A25" s="19" t="s">
        <v>47</v>
      </c>
      <c r="B25" s="6">
        <v>1.04</v>
      </c>
      <c r="C25" s="6">
        <v>1.06</v>
      </c>
      <c r="D25" s="6">
        <v>1.07</v>
      </c>
      <c r="E25" s="6">
        <v>1.05</v>
      </c>
      <c r="F25" s="6">
        <v>1.01</v>
      </c>
      <c r="G25" s="6">
        <v>0.96</v>
      </c>
      <c r="H25" s="6">
        <v>0.88</v>
      </c>
      <c r="I25" s="6">
        <v>0.79</v>
      </c>
      <c r="J25" s="7">
        <v>0.69</v>
      </c>
    </row>
    <row r="26" spans="1:10" ht="15.75" thickBot="1" x14ac:dyDescent="0.3">
      <c r="A26" s="19" t="s">
        <v>5</v>
      </c>
      <c r="B26" s="6">
        <v>1.02</v>
      </c>
      <c r="C26" s="6">
        <v>1.02</v>
      </c>
      <c r="D26" s="6">
        <v>1.01</v>
      </c>
      <c r="E26" s="6">
        <v>0.98</v>
      </c>
      <c r="F26" s="6">
        <v>0.93</v>
      </c>
      <c r="G26" s="6">
        <v>0.86</v>
      </c>
      <c r="H26" s="6">
        <v>0.77</v>
      </c>
      <c r="I26" s="6">
        <v>0.68</v>
      </c>
      <c r="J26" s="7">
        <v>0.56999999999999995</v>
      </c>
    </row>
    <row r="27" spans="1:10" ht="15.75" thickBot="1" x14ac:dyDescent="0.3">
      <c r="A27" s="19" t="s">
        <v>6</v>
      </c>
      <c r="B27" s="6">
        <v>1.02</v>
      </c>
      <c r="C27" s="6">
        <v>1.01</v>
      </c>
      <c r="D27" s="6">
        <v>0.98</v>
      </c>
      <c r="E27" s="6">
        <v>0.95</v>
      </c>
      <c r="F27" s="6">
        <v>0.89</v>
      </c>
      <c r="G27" s="6">
        <v>0.82</v>
      </c>
      <c r="H27" s="6">
        <v>0.74</v>
      </c>
      <c r="I27" s="6">
        <v>0.63</v>
      </c>
      <c r="J27" s="7">
        <v>0.52</v>
      </c>
    </row>
    <row r="28" spans="1:10" ht="15.75" thickBot="1" x14ac:dyDescent="0.3">
      <c r="A28" s="19" t="s">
        <v>7</v>
      </c>
      <c r="B28" s="6">
        <v>1.02</v>
      </c>
      <c r="C28" s="6">
        <v>1.02</v>
      </c>
      <c r="D28" s="6">
        <v>0.99</v>
      </c>
      <c r="E28" s="6">
        <v>0.96</v>
      </c>
      <c r="F28" s="6">
        <v>0.9</v>
      </c>
      <c r="G28" s="6">
        <v>0.83</v>
      </c>
      <c r="H28" s="6">
        <v>0.75</v>
      </c>
      <c r="I28" s="6">
        <v>0.65</v>
      </c>
      <c r="J28" s="7">
        <v>0.54</v>
      </c>
    </row>
    <row r="29" spans="1:10" ht="15.75" thickBot="1" x14ac:dyDescent="0.3">
      <c r="A29" s="19" t="s">
        <v>48</v>
      </c>
      <c r="B29" s="6">
        <v>1.03</v>
      </c>
      <c r="C29" s="6">
        <v>1.05</v>
      </c>
      <c r="D29" s="6">
        <v>1.04</v>
      </c>
      <c r="E29" s="6">
        <v>1.02</v>
      </c>
      <c r="F29" s="6">
        <v>0.98</v>
      </c>
      <c r="G29" s="6">
        <v>0.91</v>
      </c>
      <c r="H29" s="6">
        <v>0.83</v>
      </c>
      <c r="I29" s="6">
        <v>0.74</v>
      </c>
      <c r="J29" s="7">
        <v>0.63</v>
      </c>
    </row>
    <row r="30" spans="1:10" ht="15.75" thickBot="1" x14ac:dyDescent="0.3">
      <c r="A30" s="19" t="s">
        <v>49</v>
      </c>
      <c r="B30" s="6">
        <v>1.07</v>
      </c>
      <c r="C30" s="6">
        <v>1.1200000000000001</v>
      </c>
      <c r="D30" s="6">
        <v>1.1499999999999999</v>
      </c>
      <c r="E30" s="6">
        <v>1.1499999999999999</v>
      </c>
      <c r="F30" s="6">
        <v>1.1399999999999999</v>
      </c>
      <c r="G30" s="6">
        <v>1.0900000000000001</v>
      </c>
      <c r="H30" s="6">
        <v>1.02</v>
      </c>
      <c r="I30" s="6">
        <v>0.94</v>
      </c>
      <c r="J30" s="7">
        <v>0.83</v>
      </c>
    </row>
    <row r="31" spans="1:10" ht="15.75" thickBot="1" x14ac:dyDescent="0.3">
      <c r="A31" s="19" t="s">
        <v>50</v>
      </c>
      <c r="B31" s="6">
        <v>1.1100000000000001</v>
      </c>
      <c r="C31" s="6">
        <v>1.2</v>
      </c>
      <c r="D31" s="6">
        <v>1.26</v>
      </c>
      <c r="E31" s="6">
        <v>1.3</v>
      </c>
      <c r="F31" s="6">
        <v>1.31</v>
      </c>
      <c r="G31" s="6">
        <v>1.29</v>
      </c>
      <c r="H31" s="6">
        <v>1.24</v>
      </c>
      <c r="I31" s="6">
        <v>1.17</v>
      </c>
      <c r="J31" s="7">
        <v>1.07</v>
      </c>
    </row>
    <row r="32" spans="1:10" ht="15.75" thickBot="1" x14ac:dyDescent="0.3">
      <c r="A32" s="19" t="s">
        <v>51</v>
      </c>
      <c r="B32" s="6">
        <v>1.1399999999999999</v>
      </c>
      <c r="C32" s="6">
        <v>1.25</v>
      </c>
      <c r="D32" s="6">
        <v>1.35</v>
      </c>
      <c r="E32" s="6">
        <v>1.42</v>
      </c>
      <c r="F32" s="6">
        <v>1.46</v>
      </c>
      <c r="G32" s="6">
        <v>1.47</v>
      </c>
      <c r="H32" s="6">
        <v>1.44</v>
      </c>
      <c r="I32" s="6">
        <v>1.38</v>
      </c>
      <c r="J32" s="7">
        <v>1.3</v>
      </c>
    </row>
    <row r="33" spans="1:10" ht="15.75" thickBot="1" x14ac:dyDescent="0.3">
      <c r="A33" s="20" t="s">
        <v>52</v>
      </c>
      <c r="B33" s="10">
        <v>1.1399999999999999</v>
      </c>
      <c r="C33" s="10">
        <v>1.26</v>
      </c>
      <c r="D33" s="10">
        <v>1.37</v>
      </c>
      <c r="E33" s="10">
        <v>1.44</v>
      </c>
      <c r="F33" s="10">
        <v>1.53</v>
      </c>
      <c r="G33" s="10">
        <v>1.5</v>
      </c>
      <c r="H33" s="10">
        <v>1.48</v>
      </c>
      <c r="I33" s="10">
        <v>1.44</v>
      </c>
      <c r="J33" s="11">
        <v>1.35</v>
      </c>
    </row>
    <row r="34" spans="1:10" ht="15.75" thickTop="1" x14ac:dyDescent="0.25"/>
    <row r="35" spans="1:10" ht="15.75" thickBot="1" x14ac:dyDescent="0.3">
      <c r="A35" s="12" t="s">
        <v>287</v>
      </c>
    </row>
    <row r="36" spans="1:10" ht="16.5" thickTop="1" thickBot="1" x14ac:dyDescent="0.3">
      <c r="A36" s="142" t="s">
        <v>0</v>
      </c>
      <c r="B36" s="168" t="s">
        <v>285</v>
      </c>
      <c r="C36" s="169"/>
      <c r="D36" s="169"/>
      <c r="E36" s="169"/>
      <c r="F36" s="169"/>
      <c r="G36" s="169"/>
      <c r="H36" s="169"/>
      <c r="I36" s="169"/>
      <c r="J36" s="170"/>
    </row>
    <row r="37" spans="1:10" ht="15.75" thickBot="1" x14ac:dyDescent="0.3">
      <c r="A37" s="144"/>
      <c r="B37" s="14">
        <v>10</v>
      </c>
      <c r="C37" s="14">
        <v>20</v>
      </c>
      <c r="D37" s="14">
        <v>30</v>
      </c>
      <c r="E37" s="14">
        <v>40</v>
      </c>
      <c r="F37" s="14">
        <v>50</v>
      </c>
      <c r="G37" s="14">
        <v>60</v>
      </c>
      <c r="H37" s="14">
        <v>70</v>
      </c>
      <c r="I37" s="14">
        <v>80</v>
      </c>
      <c r="J37" s="15">
        <v>90</v>
      </c>
    </row>
    <row r="38" spans="1:10" ht="16.5" thickTop="1" thickBot="1" x14ac:dyDescent="0.3">
      <c r="A38" s="19" t="s">
        <v>45</v>
      </c>
      <c r="B38" s="6">
        <v>1.1100000000000001</v>
      </c>
      <c r="C38" s="6">
        <v>1.22</v>
      </c>
      <c r="D38" s="6">
        <v>1.29</v>
      </c>
      <c r="E38" s="6">
        <v>1.33</v>
      </c>
      <c r="F38" s="6">
        <v>1.35</v>
      </c>
      <c r="G38" s="6">
        <v>1.35</v>
      </c>
      <c r="H38" s="6">
        <v>1.32</v>
      </c>
      <c r="I38" s="6">
        <v>1.26</v>
      </c>
      <c r="J38" s="7">
        <v>1.18</v>
      </c>
    </row>
    <row r="39" spans="1:10" ht="15.75" thickBot="1" x14ac:dyDescent="0.3">
      <c r="A39" s="19" t="s">
        <v>46</v>
      </c>
      <c r="B39" s="6">
        <v>1.08</v>
      </c>
      <c r="C39" s="6">
        <v>1.1399999999999999</v>
      </c>
      <c r="D39" s="6">
        <v>1.19</v>
      </c>
      <c r="E39" s="6">
        <v>1.21</v>
      </c>
      <c r="F39" s="6">
        <v>1.21</v>
      </c>
      <c r="G39" s="6">
        <v>1.18</v>
      </c>
      <c r="H39" s="6">
        <v>1.1299999999999999</v>
      </c>
      <c r="I39" s="6">
        <v>1.06</v>
      </c>
      <c r="J39" s="7">
        <v>0.97</v>
      </c>
    </row>
    <row r="40" spans="1:10" ht="15.75" thickBot="1" x14ac:dyDescent="0.3">
      <c r="A40" s="19" t="s">
        <v>3</v>
      </c>
      <c r="B40" s="6">
        <v>1.06</v>
      </c>
      <c r="C40" s="6">
        <v>1.0900000000000001</v>
      </c>
      <c r="D40" s="6">
        <v>1.1200000000000001</v>
      </c>
      <c r="E40" s="6">
        <v>1.1200000000000001</v>
      </c>
      <c r="F40" s="6">
        <v>1.1000000000000001</v>
      </c>
      <c r="G40" s="6">
        <v>1.06</v>
      </c>
      <c r="H40" s="6">
        <v>1</v>
      </c>
      <c r="I40" s="6">
        <v>0.92</v>
      </c>
      <c r="J40" s="7">
        <v>0.82</v>
      </c>
    </row>
    <row r="41" spans="1:10" ht="15.75" thickBot="1" x14ac:dyDescent="0.3">
      <c r="A41" s="19" t="s">
        <v>47</v>
      </c>
      <c r="B41" s="6">
        <v>1.03</v>
      </c>
      <c r="C41" s="6">
        <v>1.05</v>
      </c>
      <c r="D41" s="6">
        <v>1.05</v>
      </c>
      <c r="E41" s="6">
        <v>1.03</v>
      </c>
      <c r="F41" s="6">
        <v>0.99</v>
      </c>
      <c r="G41" s="6">
        <v>0.94</v>
      </c>
      <c r="H41" s="6">
        <v>0.86</v>
      </c>
      <c r="I41" s="6">
        <v>0.78</v>
      </c>
      <c r="J41" s="7">
        <v>0.68</v>
      </c>
    </row>
    <row r="42" spans="1:10" ht="15.75" thickBot="1" x14ac:dyDescent="0.3">
      <c r="A42" s="19" t="s">
        <v>5</v>
      </c>
      <c r="B42" s="6">
        <v>1.02</v>
      </c>
      <c r="C42" s="6">
        <v>1.02</v>
      </c>
      <c r="D42" s="6">
        <v>0.99</v>
      </c>
      <c r="E42" s="6">
        <v>0.96</v>
      </c>
      <c r="F42" s="6">
        <v>0.92</v>
      </c>
      <c r="G42" s="6">
        <v>0.85</v>
      </c>
      <c r="H42" s="6">
        <v>0.77</v>
      </c>
      <c r="I42" s="6">
        <v>0.68</v>
      </c>
      <c r="J42" s="7">
        <v>0.57999999999999996</v>
      </c>
    </row>
    <row r="43" spans="1:10" ht="15.75" thickBot="1" x14ac:dyDescent="0.3">
      <c r="A43" s="19" t="s">
        <v>6</v>
      </c>
      <c r="B43" s="6">
        <v>1.01</v>
      </c>
      <c r="C43" s="6">
        <v>1</v>
      </c>
      <c r="D43" s="6">
        <v>0.98</v>
      </c>
      <c r="E43" s="6">
        <v>0.94</v>
      </c>
      <c r="F43" s="6">
        <v>0.89</v>
      </c>
      <c r="G43" s="6">
        <v>0.82</v>
      </c>
      <c r="H43" s="6">
        <v>0.74</v>
      </c>
      <c r="I43" s="6">
        <v>0.65</v>
      </c>
      <c r="J43" s="7">
        <v>0.54</v>
      </c>
    </row>
    <row r="44" spans="1:10" ht="15.75" thickBot="1" x14ac:dyDescent="0.3">
      <c r="A44" s="19" t="s">
        <v>7</v>
      </c>
      <c r="B44" s="6">
        <v>1.02</v>
      </c>
      <c r="C44" s="6">
        <v>1.02</v>
      </c>
      <c r="D44" s="6">
        <v>0.99</v>
      </c>
      <c r="E44" s="6">
        <v>0.95</v>
      </c>
      <c r="F44" s="6">
        <v>0.9</v>
      </c>
      <c r="G44" s="6">
        <v>0.84</v>
      </c>
      <c r="H44" s="6">
        <v>0.75</v>
      </c>
      <c r="I44" s="6">
        <v>0.66</v>
      </c>
      <c r="J44" s="7">
        <v>0.56000000000000005</v>
      </c>
    </row>
    <row r="45" spans="1:10" ht="15.75" thickBot="1" x14ac:dyDescent="0.3">
      <c r="A45" s="19" t="s">
        <v>48</v>
      </c>
      <c r="B45" s="6">
        <v>1.03</v>
      </c>
      <c r="C45" s="6">
        <v>1.04</v>
      </c>
      <c r="D45" s="6">
        <v>1.02</v>
      </c>
      <c r="E45" s="6">
        <v>1</v>
      </c>
      <c r="F45" s="6">
        <v>0.96</v>
      </c>
      <c r="G45" s="6">
        <v>0.9</v>
      </c>
      <c r="H45" s="6">
        <v>0.82</v>
      </c>
      <c r="I45" s="6">
        <v>0.72</v>
      </c>
      <c r="J45" s="7">
        <v>0.62</v>
      </c>
    </row>
    <row r="46" spans="1:10" ht="15.75" thickBot="1" x14ac:dyDescent="0.3">
      <c r="A46" s="19" t="s">
        <v>49</v>
      </c>
      <c r="B46" s="6">
        <v>1.06</v>
      </c>
      <c r="C46" s="6">
        <v>1.0900000000000001</v>
      </c>
      <c r="D46" s="6">
        <v>1.1200000000000001</v>
      </c>
      <c r="E46" s="6">
        <v>1.1200000000000001</v>
      </c>
      <c r="F46" s="6">
        <v>1.1000000000000001</v>
      </c>
      <c r="G46" s="6">
        <v>1.08</v>
      </c>
      <c r="H46" s="6">
        <v>0.98</v>
      </c>
      <c r="I46" s="6">
        <v>0.9</v>
      </c>
      <c r="J46" s="7">
        <v>0.8</v>
      </c>
    </row>
    <row r="47" spans="1:10" ht="15.75" thickBot="1" x14ac:dyDescent="0.3">
      <c r="A47" s="19" t="s">
        <v>50</v>
      </c>
      <c r="B47" s="6">
        <v>1.0900000000000001</v>
      </c>
      <c r="C47" s="6">
        <v>1.1599999999999999</v>
      </c>
      <c r="D47" s="6">
        <v>1.22</v>
      </c>
      <c r="E47" s="6">
        <v>1.24</v>
      </c>
      <c r="F47" s="6">
        <v>1.24</v>
      </c>
      <c r="G47" s="6">
        <v>1.22</v>
      </c>
      <c r="H47" s="6">
        <v>1.1599999999999999</v>
      </c>
      <c r="I47" s="6">
        <v>1.0900000000000001</v>
      </c>
      <c r="J47" s="7">
        <v>0.99</v>
      </c>
    </row>
    <row r="48" spans="1:10" ht="15.75" thickBot="1" x14ac:dyDescent="0.3">
      <c r="A48" s="19" t="s">
        <v>51</v>
      </c>
      <c r="B48" s="6">
        <v>1.1200000000000001</v>
      </c>
      <c r="C48" s="6">
        <v>1.23</v>
      </c>
      <c r="D48" s="6">
        <v>1.3</v>
      </c>
      <c r="E48" s="6">
        <v>1.35</v>
      </c>
      <c r="F48" s="6">
        <v>1.39</v>
      </c>
      <c r="G48" s="6">
        <v>1.38</v>
      </c>
      <c r="H48" s="6">
        <v>1.35</v>
      </c>
      <c r="I48" s="6">
        <v>1.29</v>
      </c>
      <c r="J48" s="7">
        <v>1.21</v>
      </c>
    </row>
    <row r="49" spans="1:10" ht="15.75" thickBot="1" x14ac:dyDescent="0.3">
      <c r="A49" s="20" t="s">
        <v>52</v>
      </c>
      <c r="B49" s="10">
        <v>1.1200000000000001</v>
      </c>
      <c r="C49" s="10">
        <v>1.25</v>
      </c>
      <c r="D49" s="10">
        <v>1.33</v>
      </c>
      <c r="E49" s="10">
        <v>1.39</v>
      </c>
      <c r="F49" s="10">
        <v>1.42</v>
      </c>
      <c r="G49" s="10">
        <v>1.42</v>
      </c>
      <c r="H49" s="10">
        <v>1.41</v>
      </c>
      <c r="I49" s="10">
        <v>1.35</v>
      </c>
      <c r="J49" s="11">
        <v>1.28</v>
      </c>
    </row>
    <row r="50" spans="1:10" ht="15.75" thickTop="1" x14ac:dyDescent="0.25"/>
    <row r="51" spans="1:10" ht="15.75" thickBot="1" x14ac:dyDescent="0.3">
      <c r="A51" s="12" t="s">
        <v>288</v>
      </c>
    </row>
    <row r="52" spans="1:10" ht="16.5" thickTop="1" thickBot="1" x14ac:dyDescent="0.3">
      <c r="A52" s="142" t="s">
        <v>0</v>
      </c>
      <c r="B52" s="168" t="s">
        <v>285</v>
      </c>
      <c r="C52" s="169"/>
      <c r="D52" s="169"/>
      <c r="E52" s="169"/>
      <c r="F52" s="169"/>
      <c r="G52" s="169"/>
      <c r="H52" s="169"/>
      <c r="I52" s="169"/>
      <c r="J52" s="170"/>
    </row>
    <row r="53" spans="1:10" ht="15.75" thickBot="1" x14ac:dyDescent="0.3">
      <c r="A53" s="144"/>
      <c r="B53" s="14">
        <v>10</v>
      </c>
      <c r="C53" s="14">
        <v>20</v>
      </c>
      <c r="D53" s="14">
        <v>30</v>
      </c>
      <c r="E53" s="14">
        <v>40</v>
      </c>
      <c r="F53" s="14">
        <v>50</v>
      </c>
      <c r="G53" s="14">
        <v>60</v>
      </c>
      <c r="H53" s="14">
        <v>70</v>
      </c>
      <c r="I53" s="14">
        <v>80</v>
      </c>
      <c r="J53" s="15">
        <v>90</v>
      </c>
    </row>
    <row r="54" spans="1:10" ht="16.5" thickTop="1" thickBot="1" x14ac:dyDescent="0.3">
      <c r="A54" s="19" t="s">
        <v>45</v>
      </c>
      <c r="B54" s="6">
        <v>1.08</v>
      </c>
      <c r="C54" s="6">
        <v>1.1599999999999999</v>
      </c>
      <c r="D54" s="6">
        <v>1.2</v>
      </c>
      <c r="E54" s="6">
        <v>1.23</v>
      </c>
      <c r="F54" s="6">
        <v>1.23</v>
      </c>
      <c r="G54" s="6">
        <v>1.22</v>
      </c>
      <c r="H54" s="6">
        <v>1.17</v>
      </c>
      <c r="I54" s="6">
        <v>1.1000000000000001</v>
      </c>
      <c r="J54" s="7">
        <v>1.02</v>
      </c>
    </row>
    <row r="55" spans="1:10" ht="15.75" thickBot="1" x14ac:dyDescent="0.3">
      <c r="A55" s="19" t="s">
        <v>46</v>
      </c>
      <c r="B55" s="6">
        <v>1.03</v>
      </c>
      <c r="C55" s="6">
        <v>1.1000000000000001</v>
      </c>
      <c r="D55" s="6">
        <v>1.1200000000000001</v>
      </c>
      <c r="E55" s="6">
        <v>1.1299999999999999</v>
      </c>
      <c r="F55" s="6">
        <v>1.1200000000000001</v>
      </c>
      <c r="G55" s="6">
        <v>1.0900000000000001</v>
      </c>
      <c r="H55" s="6">
        <v>1.04</v>
      </c>
      <c r="I55" s="6">
        <v>0.96</v>
      </c>
      <c r="J55" s="7">
        <v>0.88</v>
      </c>
    </row>
    <row r="56" spans="1:10" ht="15.75" thickBot="1" x14ac:dyDescent="0.3">
      <c r="A56" s="19" t="s">
        <v>3</v>
      </c>
      <c r="B56" s="6">
        <v>1.05</v>
      </c>
      <c r="C56" s="6">
        <v>1.07</v>
      </c>
      <c r="D56" s="6">
        <v>1.07</v>
      </c>
      <c r="E56" s="6">
        <v>1.06</v>
      </c>
      <c r="F56" s="6">
        <v>1.04</v>
      </c>
      <c r="G56" s="6">
        <v>1</v>
      </c>
      <c r="H56" s="6">
        <v>0.93</v>
      </c>
      <c r="I56" s="6">
        <v>0.86</v>
      </c>
      <c r="J56" s="7">
        <v>0.77</v>
      </c>
    </row>
    <row r="57" spans="1:10" ht="15.75" thickBot="1" x14ac:dyDescent="0.3">
      <c r="A57" s="19" t="s">
        <v>47</v>
      </c>
      <c r="B57" s="6">
        <v>1.03</v>
      </c>
      <c r="C57" s="6">
        <v>1.04</v>
      </c>
      <c r="D57" s="6">
        <v>1.03</v>
      </c>
      <c r="E57" s="6">
        <v>0.99</v>
      </c>
      <c r="F57" s="6">
        <v>0.96</v>
      </c>
      <c r="G57" s="6">
        <v>0.91</v>
      </c>
      <c r="H57" s="6">
        <v>0.84</v>
      </c>
      <c r="I57" s="6">
        <v>0.75</v>
      </c>
      <c r="J57" s="7">
        <v>0.66</v>
      </c>
    </row>
    <row r="58" spans="1:10" ht="15.75" thickBot="1" x14ac:dyDescent="0.3">
      <c r="A58" s="19" t="s">
        <v>5</v>
      </c>
      <c r="B58" s="6">
        <v>1.01</v>
      </c>
      <c r="C58" s="6">
        <v>1.01</v>
      </c>
      <c r="D58" s="6">
        <v>0.98</v>
      </c>
      <c r="E58" s="6">
        <v>0.94</v>
      </c>
      <c r="F58" s="6">
        <v>0.9</v>
      </c>
      <c r="G58" s="6">
        <v>0.84</v>
      </c>
      <c r="H58" s="6">
        <v>0.77</v>
      </c>
      <c r="I58" s="6">
        <v>0.68</v>
      </c>
      <c r="J58" s="7">
        <v>0.59</v>
      </c>
    </row>
    <row r="59" spans="1:10" ht="15.75" thickBot="1" x14ac:dyDescent="0.3">
      <c r="A59" s="19" t="s">
        <v>6</v>
      </c>
      <c r="B59" s="6">
        <v>1.01</v>
      </c>
      <c r="C59" s="6">
        <v>1</v>
      </c>
      <c r="D59" s="6">
        <v>0.97</v>
      </c>
      <c r="E59" s="6">
        <v>0.93</v>
      </c>
      <c r="F59" s="6">
        <v>0.87</v>
      </c>
      <c r="G59" s="6">
        <v>0.81</v>
      </c>
      <c r="H59" s="6">
        <v>0.74</v>
      </c>
      <c r="I59" s="6">
        <v>0.65</v>
      </c>
      <c r="J59" s="7">
        <v>0.55000000000000004</v>
      </c>
    </row>
    <row r="60" spans="1:10" ht="15.75" thickBot="1" x14ac:dyDescent="0.3">
      <c r="A60" s="19" t="s">
        <v>7</v>
      </c>
      <c r="B60" s="6">
        <v>1.01</v>
      </c>
      <c r="C60" s="6">
        <v>1.01</v>
      </c>
      <c r="D60" s="6">
        <v>0.98</v>
      </c>
      <c r="E60" s="6">
        <v>0.94</v>
      </c>
      <c r="F60" s="6">
        <v>0.89</v>
      </c>
      <c r="G60" s="6">
        <v>0.83</v>
      </c>
      <c r="H60" s="6">
        <v>0.75</v>
      </c>
      <c r="I60" s="6">
        <v>0.67</v>
      </c>
      <c r="J60" s="7">
        <v>0.56999999999999995</v>
      </c>
    </row>
    <row r="61" spans="1:10" ht="15.75" thickBot="1" x14ac:dyDescent="0.3">
      <c r="A61" s="19" t="s">
        <v>48</v>
      </c>
      <c r="B61" s="6">
        <v>1.02</v>
      </c>
      <c r="C61" s="6">
        <v>1.02</v>
      </c>
      <c r="D61" s="6">
        <v>1</v>
      </c>
      <c r="E61" s="6">
        <v>0.96</v>
      </c>
      <c r="F61" s="6">
        <v>0.92</v>
      </c>
      <c r="G61" s="6">
        <v>0.87</v>
      </c>
      <c r="H61" s="6">
        <v>0.8</v>
      </c>
      <c r="I61" s="6">
        <v>0.71</v>
      </c>
      <c r="J61" s="7">
        <v>0.61</v>
      </c>
    </row>
    <row r="62" spans="1:10" ht="15.75" thickBot="1" x14ac:dyDescent="0.3">
      <c r="A62" s="19" t="s">
        <v>49</v>
      </c>
      <c r="B62" s="6">
        <v>1.04</v>
      </c>
      <c r="C62" s="6">
        <v>1.07</v>
      </c>
      <c r="D62" s="6">
        <v>1.07</v>
      </c>
      <c r="E62" s="6">
        <v>1.06</v>
      </c>
      <c r="F62" s="6">
        <v>1.04</v>
      </c>
      <c r="G62" s="6">
        <v>1</v>
      </c>
      <c r="H62" s="6">
        <v>0.93</v>
      </c>
      <c r="I62" s="6">
        <v>0.85</v>
      </c>
      <c r="J62" s="7">
        <v>0.75</v>
      </c>
    </row>
    <row r="63" spans="1:10" ht="15.75" thickBot="1" x14ac:dyDescent="0.3">
      <c r="A63" s="19" t="s">
        <v>50</v>
      </c>
      <c r="B63" s="6">
        <v>1.07</v>
      </c>
      <c r="C63" s="6">
        <v>1.1000000000000001</v>
      </c>
      <c r="D63" s="6">
        <v>1.1399999999999999</v>
      </c>
      <c r="E63" s="6">
        <v>1.1599999999999999</v>
      </c>
      <c r="F63" s="6">
        <v>1.1499999999999999</v>
      </c>
      <c r="G63" s="6">
        <v>1.1100000000000001</v>
      </c>
      <c r="H63" s="6">
        <v>1.06</v>
      </c>
      <c r="I63" s="6">
        <v>0.98</v>
      </c>
      <c r="J63" s="7">
        <v>0.88</v>
      </c>
    </row>
    <row r="64" spans="1:10" ht="15.75" thickBot="1" x14ac:dyDescent="0.3">
      <c r="A64" s="19" t="s">
        <v>51</v>
      </c>
      <c r="B64" s="6">
        <v>1.08</v>
      </c>
      <c r="C64" s="6">
        <v>1.17</v>
      </c>
      <c r="D64" s="6">
        <v>1.24</v>
      </c>
      <c r="E64" s="6">
        <v>1.29</v>
      </c>
      <c r="F64" s="6">
        <v>1.28</v>
      </c>
      <c r="G64" s="6">
        <v>1.29</v>
      </c>
      <c r="H64" s="6">
        <v>1.28</v>
      </c>
      <c r="I64" s="6">
        <v>1.28</v>
      </c>
      <c r="J64" s="7">
        <v>1.17</v>
      </c>
    </row>
    <row r="65" spans="1:10" ht="15.75" thickBot="1" x14ac:dyDescent="0.3">
      <c r="A65" s="20" t="s">
        <v>52</v>
      </c>
      <c r="B65" s="10">
        <v>1.1000000000000001</v>
      </c>
      <c r="C65" s="10">
        <v>1.19</v>
      </c>
      <c r="D65" s="10">
        <v>1.26</v>
      </c>
      <c r="E65" s="10">
        <v>1.3</v>
      </c>
      <c r="F65" s="10">
        <v>1.32</v>
      </c>
      <c r="G65" s="10">
        <v>1.32</v>
      </c>
      <c r="H65" s="10">
        <v>1.28</v>
      </c>
      <c r="I65" s="10">
        <v>1.21</v>
      </c>
      <c r="J65" s="11">
        <v>1.1399999999999999</v>
      </c>
    </row>
    <row r="66" spans="1:10" ht="15.75" thickTop="1" x14ac:dyDescent="0.25"/>
    <row r="67" spans="1:10" ht="15.75" thickBot="1" x14ac:dyDescent="0.3">
      <c r="A67" s="12" t="s">
        <v>289</v>
      </c>
    </row>
    <row r="68" spans="1:10" ht="16.5" thickTop="1" thickBot="1" x14ac:dyDescent="0.3">
      <c r="A68" s="142" t="s">
        <v>0</v>
      </c>
      <c r="B68" s="168" t="s">
        <v>285</v>
      </c>
      <c r="C68" s="169"/>
      <c r="D68" s="169"/>
      <c r="E68" s="169"/>
      <c r="F68" s="169"/>
      <c r="G68" s="169"/>
      <c r="H68" s="169"/>
      <c r="I68" s="169"/>
      <c r="J68" s="170"/>
    </row>
    <row r="69" spans="1:10" ht="15.75" thickBot="1" x14ac:dyDescent="0.3">
      <c r="A69" s="144"/>
      <c r="B69" s="14">
        <v>10</v>
      </c>
      <c r="C69" s="14">
        <v>20</v>
      </c>
      <c r="D69" s="14">
        <v>30</v>
      </c>
      <c r="E69" s="14">
        <v>40</v>
      </c>
      <c r="F69" s="14">
        <v>50</v>
      </c>
      <c r="G69" s="14">
        <v>60</v>
      </c>
      <c r="H69" s="14">
        <v>70</v>
      </c>
      <c r="I69" s="14">
        <v>80</v>
      </c>
      <c r="J69" s="15">
        <v>90</v>
      </c>
    </row>
    <row r="70" spans="1:10" ht="16.5" thickTop="1" thickBot="1" x14ac:dyDescent="0.3">
      <c r="A70" s="19" t="s">
        <v>45</v>
      </c>
      <c r="B70" s="6">
        <v>1.05</v>
      </c>
      <c r="C70" s="6">
        <v>1.07</v>
      </c>
      <c r="D70" s="6">
        <v>1.1000000000000001</v>
      </c>
      <c r="E70" s="6">
        <v>1.1000000000000001</v>
      </c>
      <c r="F70" s="6">
        <v>1.1000000000000001</v>
      </c>
      <c r="G70" s="6">
        <v>1.05</v>
      </c>
      <c r="H70" s="6">
        <v>1.01</v>
      </c>
      <c r="I70" s="6">
        <v>0.94</v>
      </c>
      <c r="J70" s="7">
        <v>0.86</v>
      </c>
    </row>
    <row r="71" spans="1:10" ht="15.75" thickBot="1" x14ac:dyDescent="0.3">
      <c r="A71" s="19" t="s">
        <v>46</v>
      </c>
      <c r="B71" s="6">
        <v>1.04</v>
      </c>
      <c r="C71" s="6">
        <v>1.05</v>
      </c>
      <c r="D71" s="6">
        <v>1.05</v>
      </c>
      <c r="E71" s="6">
        <v>1.04</v>
      </c>
      <c r="F71" s="6">
        <v>1.02</v>
      </c>
      <c r="G71" s="6">
        <v>0.99</v>
      </c>
      <c r="H71" s="6">
        <v>0.93</v>
      </c>
      <c r="I71" s="6">
        <v>0.86</v>
      </c>
      <c r="J71" s="7">
        <v>0.78</v>
      </c>
    </row>
    <row r="72" spans="1:10" ht="15.75" thickBot="1" x14ac:dyDescent="0.3">
      <c r="A72" s="19" t="s">
        <v>3</v>
      </c>
      <c r="B72" s="6">
        <v>1.03</v>
      </c>
      <c r="C72" s="6">
        <v>1.04</v>
      </c>
      <c r="D72" s="6">
        <v>1.03</v>
      </c>
      <c r="E72" s="6">
        <v>1</v>
      </c>
      <c r="F72" s="6">
        <v>0.97</v>
      </c>
      <c r="G72" s="6">
        <v>0.93</v>
      </c>
      <c r="H72" s="6">
        <v>0.87</v>
      </c>
      <c r="I72" s="6">
        <v>0.8</v>
      </c>
      <c r="J72" s="7">
        <v>0.71</v>
      </c>
    </row>
    <row r="73" spans="1:10" ht="15.75" thickBot="1" x14ac:dyDescent="0.3">
      <c r="A73" s="19" t="s">
        <v>47</v>
      </c>
      <c r="B73" s="6">
        <v>1.01</v>
      </c>
      <c r="C73" s="6">
        <v>1.02</v>
      </c>
      <c r="D73" s="6">
        <v>1</v>
      </c>
      <c r="E73" s="6">
        <v>0.97</v>
      </c>
      <c r="F73" s="6">
        <v>0.91</v>
      </c>
      <c r="G73" s="6">
        <v>0.86</v>
      </c>
      <c r="H73" s="6">
        <v>0.8</v>
      </c>
      <c r="I73" s="6">
        <v>0.73</v>
      </c>
      <c r="J73" s="7">
        <v>0.64</v>
      </c>
    </row>
    <row r="74" spans="1:10" ht="15.75" thickBot="1" x14ac:dyDescent="0.3">
      <c r="A74" s="19" t="s">
        <v>5</v>
      </c>
      <c r="B74" s="6">
        <v>1</v>
      </c>
      <c r="C74" s="6">
        <v>1</v>
      </c>
      <c r="D74" s="6">
        <v>0.97</v>
      </c>
      <c r="E74" s="6">
        <v>0.93</v>
      </c>
      <c r="F74" s="6">
        <v>0.87</v>
      </c>
      <c r="G74" s="6">
        <v>0.81</v>
      </c>
      <c r="H74" s="6">
        <v>0.75</v>
      </c>
      <c r="I74" s="6">
        <v>0.67</v>
      </c>
      <c r="J74" s="7">
        <v>0.59</v>
      </c>
    </row>
    <row r="75" spans="1:10" ht="15.75" thickBot="1" x14ac:dyDescent="0.3">
      <c r="A75" s="19" t="s">
        <v>6</v>
      </c>
      <c r="B75" s="6">
        <v>1</v>
      </c>
      <c r="C75" s="6">
        <v>0.99</v>
      </c>
      <c r="D75" s="6">
        <v>0.96</v>
      </c>
      <c r="E75" s="6">
        <v>0.92</v>
      </c>
      <c r="F75" s="6">
        <v>0.86</v>
      </c>
      <c r="G75" s="6">
        <v>0.79</v>
      </c>
      <c r="H75" s="6">
        <v>0.73</v>
      </c>
      <c r="I75" s="6">
        <v>0.65</v>
      </c>
      <c r="J75" s="7">
        <v>0.56000000000000005</v>
      </c>
    </row>
    <row r="76" spans="1:10" ht="15.75" thickBot="1" x14ac:dyDescent="0.3">
      <c r="A76" s="19" t="s">
        <v>7</v>
      </c>
      <c r="B76" s="6">
        <v>1</v>
      </c>
      <c r="C76" s="6">
        <v>0.99</v>
      </c>
      <c r="D76" s="6">
        <v>0.97</v>
      </c>
      <c r="E76" s="6">
        <v>0.93</v>
      </c>
      <c r="F76" s="6">
        <v>0.86</v>
      </c>
      <c r="G76" s="6">
        <v>0.81</v>
      </c>
      <c r="H76" s="6">
        <v>0.74</v>
      </c>
      <c r="I76" s="6">
        <v>0.66</v>
      </c>
      <c r="J76" s="7">
        <v>0.57999999999999996</v>
      </c>
    </row>
    <row r="77" spans="1:10" ht="15.75" thickBot="1" x14ac:dyDescent="0.3">
      <c r="A77" s="19" t="s">
        <v>48</v>
      </c>
      <c r="B77" s="6">
        <v>1.01</v>
      </c>
      <c r="C77" s="6">
        <v>1</v>
      </c>
      <c r="D77" s="6">
        <v>0.98</v>
      </c>
      <c r="E77" s="6">
        <v>0.94</v>
      </c>
      <c r="F77" s="6">
        <v>0.88</v>
      </c>
      <c r="G77" s="6">
        <v>0.83</v>
      </c>
      <c r="H77" s="6">
        <v>0.77</v>
      </c>
      <c r="I77" s="6">
        <v>0.69</v>
      </c>
      <c r="J77" s="7">
        <v>0.6</v>
      </c>
    </row>
    <row r="78" spans="1:10" ht="15.75" thickBot="1" x14ac:dyDescent="0.3">
      <c r="A78" s="19" t="s">
        <v>49</v>
      </c>
      <c r="B78" s="6">
        <v>1.03</v>
      </c>
      <c r="C78" s="6">
        <v>1.04</v>
      </c>
      <c r="D78" s="6">
        <v>1.03</v>
      </c>
      <c r="E78" s="6">
        <v>0.99</v>
      </c>
      <c r="F78" s="6">
        <v>0.97</v>
      </c>
      <c r="G78" s="6">
        <v>0.92</v>
      </c>
      <c r="H78" s="6">
        <v>0.87</v>
      </c>
      <c r="I78" s="6">
        <v>0.79</v>
      </c>
      <c r="J78" s="7">
        <v>0.7</v>
      </c>
    </row>
    <row r="79" spans="1:10" ht="15.75" thickBot="1" x14ac:dyDescent="0.3">
      <c r="A79" s="19" t="s">
        <v>50</v>
      </c>
      <c r="B79" s="6">
        <v>1.04</v>
      </c>
      <c r="C79" s="6">
        <v>1.06</v>
      </c>
      <c r="D79" s="6">
        <v>1.04</v>
      </c>
      <c r="E79" s="6">
        <v>1.05</v>
      </c>
      <c r="F79" s="6">
        <v>1.03</v>
      </c>
      <c r="G79" s="6">
        <v>1</v>
      </c>
      <c r="H79" s="6">
        <v>0.94</v>
      </c>
      <c r="I79" s="6">
        <v>0.87</v>
      </c>
      <c r="J79" s="7">
        <v>0.77</v>
      </c>
    </row>
    <row r="80" spans="1:10" ht="15.75" thickBot="1" x14ac:dyDescent="0.3">
      <c r="A80" s="19" t="s">
        <v>51</v>
      </c>
      <c r="B80" s="6">
        <v>1.06</v>
      </c>
      <c r="C80" s="6">
        <v>1.1000000000000001</v>
      </c>
      <c r="D80" s="6">
        <v>1.1399999999999999</v>
      </c>
      <c r="E80" s="6">
        <v>1.1599999999999999</v>
      </c>
      <c r="F80" s="6">
        <v>1.1599999999999999</v>
      </c>
      <c r="G80" s="6">
        <v>1.1399999999999999</v>
      </c>
      <c r="H80" s="6">
        <v>1.08</v>
      </c>
      <c r="I80" s="6">
        <v>1.02</v>
      </c>
      <c r="J80" s="7">
        <v>0.94</v>
      </c>
    </row>
    <row r="81" spans="1:10" ht="15.75" thickBot="1" x14ac:dyDescent="0.3">
      <c r="A81" s="20" t="s">
        <v>52</v>
      </c>
      <c r="B81" s="10">
        <v>1.07</v>
      </c>
      <c r="C81" s="10">
        <v>1.1200000000000001</v>
      </c>
      <c r="D81" s="10">
        <v>1.1599999999999999</v>
      </c>
      <c r="E81" s="10">
        <v>1.17</v>
      </c>
      <c r="F81" s="10">
        <v>1.17</v>
      </c>
      <c r="G81" s="10">
        <v>1.1599999999999999</v>
      </c>
      <c r="H81" s="10">
        <v>1.1000000000000001</v>
      </c>
      <c r="I81" s="10">
        <v>1.05</v>
      </c>
      <c r="J81" s="11">
        <v>0.96</v>
      </c>
    </row>
    <row r="82" spans="1:10" ht="15.75" thickTop="1" x14ac:dyDescent="0.25"/>
    <row r="83" spans="1:10" ht="15.75" thickBot="1" x14ac:dyDescent="0.3">
      <c r="A83" s="12" t="s">
        <v>290</v>
      </c>
    </row>
    <row r="84" spans="1:10" ht="16.5" thickTop="1" thickBot="1" x14ac:dyDescent="0.3">
      <c r="A84" s="142" t="s">
        <v>0</v>
      </c>
      <c r="B84" s="168" t="s">
        <v>285</v>
      </c>
      <c r="C84" s="169"/>
      <c r="D84" s="169"/>
      <c r="E84" s="169"/>
      <c r="F84" s="169"/>
      <c r="G84" s="169"/>
      <c r="H84" s="169"/>
      <c r="I84" s="169"/>
      <c r="J84" s="170"/>
    </row>
    <row r="85" spans="1:10" ht="15.75" thickBot="1" x14ac:dyDescent="0.3">
      <c r="A85" s="144"/>
      <c r="B85" s="14">
        <v>10</v>
      </c>
      <c r="C85" s="14">
        <v>20</v>
      </c>
      <c r="D85" s="14">
        <v>30</v>
      </c>
      <c r="E85" s="14">
        <v>40</v>
      </c>
      <c r="F85" s="14">
        <v>50</v>
      </c>
      <c r="G85" s="14">
        <v>60</v>
      </c>
      <c r="H85" s="14">
        <v>70</v>
      </c>
      <c r="I85" s="14">
        <v>80</v>
      </c>
      <c r="J85" s="15">
        <v>90</v>
      </c>
    </row>
    <row r="86" spans="1:10" ht="16.5" thickTop="1" thickBot="1" x14ac:dyDescent="0.3">
      <c r="A86" s="19" t="s">
        <v>45</v>
      </c>
      <c r="B86" s="6">
        <v>1.02</v>
      </c>
      <c r="C86" s="6">
        <v>0.97</v>
      </c>
      <c r="D86" s="6">
        <v>0.98</v>
      </c>
      <c r="E86" s="6">
        <v>0.97</v>
      </c>
      <c r="F86" s="6">
        <v>0.95</v>
      </c>
      <c r="G86" s="6">
        <v>0.91</v>
      </c>
      <c r="H86" s="6">
        <v>0.86</v>
      </c>
      <c r="I86" s="6">
        <v>0.79</v>
      </c>
      <c r="J86" s="7">
        <v>0.72</v>
      </c>
    </row>
    <row r="87" spans="1:10" ht="15.75" thickBot="1" x14ac:dyDescent="0.3">
      <c r="A87" s="19" t="s">
        <v>46</v>
      </c>
      <c r="B87" s="6">
        <v>1.01</v>
      </c>
      <c r="C87" s="6">
        <v>1</v>
      </c>
      <c r="D87" s="6">
        <v>0.95</v>
      </c>
      <c r="E87" s="6">
        <v>0.94</v>
      </c>
      <c r="F87" s="6">
        <v>0.91</v>
      </c>
      <c r="G87" s="6">
        <v>0.98</v>
      </c>
      <c r="H87" s="6">
        <v>0.82</v>
      </c>
      <c r="I87" s="6">
        <v>0.75</v>
      </c>
      <c r="J87" s="7">
        <v>0.68</v>
      </c>
    </row>
    <row r="88" spans="1:10" ht="15.75" thickBot="1" x14ac:dyDescent="0.3">
      <c r="A88" s="19" t="s">
        <v>3</v>
      </c>
      <c r="B88" s="6">
        <v>1</v>
      </c>
      <c r="C88" s="6">
        <v>1</v>
      </c>
      <c r="D88" s="6">
        <v>0.98</v>
      </c>
      <c r="E88" s="6">
        <v>0.91</v>
      </c>
      <c r="F88" s="6">
        <v>0.89</v>
      </c>
      <c r="G88" s="6">
        <v>0.85</v>
      </c>
      <c r="H88" s="6">
        <v>0.79</v>
      </c>
      <c r="I88" s="6">
        <v>0.73</v>
      </c>
      <c r="J88" s="7">
        <v>0.65</v>
      </c>
    </row>
    <row r="89" spans="1:10" ht="15.75" thickBot="1" x14ac:dyDescent="0.3">
      <c r="A89" s="19" t="s">
        <v>47</v>
      </c>
      <c r="B89" s="6">
        <v>1</v>
      </c>
      <c r="C89" s="6">
        <v>0.99</v>
      </c>
      <c r="D89" s="6">
        <v>0.96</v>
      </c>
      <c r="E89" s="6">
        <v>0.93</v>
      </c>
      <c r="F89" s="6">
        <v>0.85</v>
      </c>
      <c r="G89" s="6">
        <v>0.81</v>
      </c>
      <c r="H89" s="6">
        <v>0.75</v>
      </c>
      <c r="I89" s="6">
        <v>0.69</v>
      </c>
      <c r="J89" s="7">
        <v>0.61</v>
      </c>
    </row>
    <row r="90" spans="1:10" ht="15.75" thickBot="1" x14ac:dyDescent="0.3">
      <c r="A90" s="19" t="s">
        <v>5</v>
      </c>
      <c r="B90" s="6">
        <v>1</v>
      </c>
      <c r="C90" s="6">
        <v>0.98</v>
      </c>
      <c r="D90" s="6">
        <v>0.95</v>
      </c>
      <c r="E90" s="6">
        <v>0.9</v>
      </c>
      <c r="F90" s="6">
        <v>0.85</v>
      </c>
      <c r="G90" s="6">
        <v>0.78</v>
      </c>
      <c r="H90" s="6">
        <v>0.72</v>
      </c>
      <c r="I90" s="6">
        <v>0.65</v>
      </c>
      <c r="J90" s="7">
        <v>0.57999999999999996</v>
      </c>
    </row>
    <row r="91" spans="1:10" ht="15.75" thickBot="1" x14ac:dyDescent="0.3">
      <c r="A91" s="19" t="s">
        <v>6</v>
      </c>
      <c r="B91" s="6">
        <v>1</v>
      </c>
      <c r="C91" s="6">
        <v>0.98</v>
      </c>
      <c r="D91" s="6">
        <v>0.94</v>
      </c>
      <c r="E91" s="6">
        <v>0.9</v>
      </c>
      <c r="F91" s="6">
        <v>0.84</v>
      </c>
      <c r="G91" s="6">
        <v>0.76</v>
      </c>
      <c r="H91" s="6">
        <v>0.71</v>
      </c>
      <c r="I91" s="6">
        <v>0.64</v>
      </c>
      <c r="J91" s="7">
        <v>0.36</v>
      </c>
    </row>
    <row r="92" spans="1:10" ht="15.75" thickBot="1" x14ac:dyDescent="0.3">
      <c r="A92" s="19" t="s">
        <v>7</v>
      </c>
      <c r="B92" s="6">
        <v>1</v>
      </c>
      <c r="C92" s="6">
        <v>0.98</v>
      </c>
      <c r="D92" s="6">
        <v>0.94</v>
      </c>
      <c r="E92" s="6">
        <v>0.9</v>
      </c>
      <c r="F92" s="6">
        <v>0.84</v>
      </c>
      <c r="G92" s="6">
        <v>0.78</v>
      </c>
      <c r="H92" s="6">
        <v>0.71</v>
      </c>
      <c r="I92" s="6">
        <v>0.65</v>
      </c>
      <c r="J92" s="7">
        <v>0.37</v>
      </c>
    </row>
    <row r="93" spans="1:10" ht="15.75" thickBot="1" x14ac:dyDescent="0.3">
      <c r="A93" s="19" t="s">
        <v>48</v>
      </c>
      <c r="B93" s="6">
        <v>1</v>
      </c>
      <c r="C93" s="6">
        <v>0.98</v>
      </c>
      <c r="D93" s="6">
        <v>0.95</v>
      </c>
      <c r="E93" s="6">
        <v>0.9</v>
      </c>
      <c r="F93" s="6">
        <v>0.85</v>
      </c>
      <c r="G93" s="6">
        <v>0.78</v>
      </c>
      <c r="H93" s="6">
        <v>0.72</v>
      </c>
      <c r="I93" s="6">
        <v>0.66</v>
      </c>
      <c r="J93" s="7">
        <v>0.57999999999999996</v>
      </c>
    </row>
    <row r="94" spans="1:10" ht="15.75" thickBot="1" x14ac:dyDescent="0.3">
      <c r="A94" s="19" t="s">
        <v>49</v>
      </c>
      <c r="B94" s="6">
        <v>1.01</v>
      </c>
      <c r="C94" s="6">
        <v>1</v>
      </c>
      <c r="D94" s="6">
        <v>0.98</v>
      </c>
      <c r="E94" s="6">
        <v>0.94</v>
      </c>
      <c r="F94" s="6">
        <v>0.88</v>
      </c>
      <c r="G94" s="6">
        <v>0.84</v>
      </c>
      <c r="H94" s="6">
        <v>0.79</v>
      </c>
      <c r="I94" s="6">
        <v>0.72</v>
      </c>
      <c r="J94" s="7">
        <v>0.64</v>
      </c>
    </row>
    <row r="95" spans="1:10" ht="15.75" thickBot="1" x14ac:dyDescent="0.3">
      <c r="A95" s="19" t="s">
        <v>50</v>
      </c>
      <c r="B95" s="6">
        <v>1.01</v>
      </c>
      <c r="C95" s="6">
        <v>1.01</v>
      </c>
      <c r="D95" s="6">
        <v>0.98</v>
      </c>
      <c r="E95" s="6">
        <v>0.92</v>
      </c>
      <c r="F95" s="6">
        <v>0.9</v>
      </c>
      <c r="G95" s="6">
        <v>0.87</v>
      </c>
      <c r="H95" s="6">
        <v>0.81</v>
      </c>
      <c r="I95" s="6">
        <v>0.75</v>
      </c>
      <c r="J95" s="7">
        <v>0.67</v>
      </c>
    </row>
    <row r="96" spans="1:10" ht="15.75" thickBot="1" x14ac:dyDescent="0.3">
      <c r="A96" s="19" t="s">
        <v>51</v>
      </c>
      <c r="B96" s="6">
        <v>1.03</v>
      </c>
      <c r="C96" s="6">
        <v>1.03</v>
      </c>
      <c r="D96" s="6">
        <v>1.02</v>
      </c>
      <c r="E96" s="6">
        <v>1.02</v>
      </c>
      <c r="F96" s="6">
        <v>1.01</v>
      </c>
      <c r="G96" s="6">
        <v>0.98</v>
      </c>
      <c r="H96" s="6">
        <v>0.93</v>
      </c>
      <c r="I96" s="6">
        <v>0.88</v>
      </c>
      <c r="J96" s="7">
        <v>0.8</v>
      </c>
    </row>
    <row r="97" spans="1:10" ht="15.75" thickBot="1" x14ac:dyDescent="0.3">
      <c r="A97" s="20" t="s">
        <v>52</v>
      </c>
      <c r="B97" s="10">
        <v>1.03</v>
      </c>
      <c r="C97" s="10">
        <v>1.01</v>
      </c>
      <c r="D97" s="10">
        <v>1.03</v>
      </c>
      <c r="E97" s="10">
        <v>1.03</v>
      </c>
      <c r="F97" s="10">
        <v>1.01</v>
      </c>
      <c r="G97" s="10">
        <v>0.98</v>
      </c>
      <c r="H97" s="10">
        <v>0.94</v>
      </c>
      <c r="I97" s="10">
        <v>0.87</v>
      </c>
      <c r="J97" s="11">
        <v>0.8</v>
      </c>
    </row>
    <row r="98" spans="1:10" ht="15.75" thickTop="1" x14ac:dyDescent="0.25"/>
    <row r="99" spans="1:10" ht="15.75" thickBot="1" x14ac:dyDescent="0.3">
      <c r="A99" s="12" t="s">
        <v>291</v>
      </c>
    </row>
    <row r="100" spans="1:10" ht="16.5" thickTop="1" thickBot="1" x14ac:dyDescent="0.3">
      <c r="A100" s="142" t="s">
        <v>0</v>
      </c>
      <c r="B100" s="168" t="s">
        <v>285</v>
      </c>
      <c r="C100" s="169"/>
      <c r="D100" s="169"/>
      <c r="E100" s="169"/>
      <c r="F100" s="169"/>
      <c r="G100" s="169"/>
      <c r="H100" s="169"/>
      <c r="I100" s="169"/>
      <c r="J100" s="170"/>
    </row>
    <row r="101" spans="1:10" ht="15.75" thickBot="1" x14ac:dyDescent="0.3">
      <c r="A101" s="144"/>
      <c r="B101" s="14">
        <v>10</v>
      </c>
      <c r="C101" s="14">
        <v>20</v>
      </c>
      <c r="D101" s="14">
        <v>30</v>
      </c>
      <c r="E101" s="14">
        <v>40</v>
      </c>
      <c r="F101" s="14">
        <v>50</v>
      </c>
      <c r="G101" s="14">
        <v>60</v>
      </c>
      <c r="H101" s="14">
        <v>70</v>
      </c>
      <c r="I101" s="14">
        <v>80</v>
      </c>
      <c r="J101" s="15">
        <v>90</v>
      </c>
    </row>
    <row r="102" spans="1:10" ht="16.5" thickTop="1" thickBot="1" x14ac:dyDescent="0.3">
      <c r="A102" s="19" t="s">
        <v>45</v>
      </c>
      <c r="B102" s="6">
        <v>0.99</v>
      </c>
      <c r="C102" s="6">
        <v>0.97</v>
      </c>
      <c r="D102" s="6">
        <v>0.94</v>
      </c>
      <c r="E102" s="6">
        <v>0.91</v>
      </c>
      <c r="F102" s="6">
        <v>0.86</v>
      </c>
      <c r="G102" s="6">
        <v>0.81</v>
      </c>
      <c r="H102" s="6">
        <v>0.74</v>
      </c>
      <c r="I102" s="6">
        <v>0.67</v>
      </c>
      <c r="J102" s="7">
        <v>0.61</v>
      </c>
    </row>
    <row r="103" spans="1:10" ht="15.75" thickBot="1" x14ac:dyDescent="0.3">
      <c r="A103" s="19" t="s">
        <v>46</v>
      </c>
      <c r="B103" s="6">
        <v>0.98</v>
      </c>
      <c r="C103" s="6">
        <v>0.95</v>
      </c>
      <c r="D103" s="6">
        <v>0.92</v>
      </c>
      <c r="E103" s="6">
        <v>0.87</v>
      </c>
      <c r="F103" s="6">
        <v>0.83</v>
      </c>
      <c r="G103" s="6">
        <v>0.77</v>
      </c>
      <c r="H103" s="6">
        <v>0.72</v>
      </c>
      <c r="I103" s="6">
        <v>0.66</v>
      </c>
      <c r="J103" s="7">
        <v>0.59</v>
      </c>
    </row>
    <row r="104" spans="1:10" ht="15.75" thickBot="1" x14ac:dyDescent="0.3">
      <c r="A104" s="19" t="s">
        <v>3</v>
      </c>
      <c r="B104" s="6">
        <v>0.98</v>
      </c>
      <c r="C104" s="6">
        <v>0.95</v>
      </c>
      <c r="D104" s="6">
        <v>0.92</v>
      </c>
      <c r="E104" s="6">
        <v>0.87</v>
      </c>
      <c r="F104" s="6">
        <v>0.82</v>
      </c>
      <c r="G104" s="6">
        <v>0.77</v>
      </c>
      <c r="H104" s="6">
        <v>0.71</v>
      </c>
      <c r="I104" s="6">
        <v>0.66</v>
      </c>
      <c r="J104" s="7">
        <v>0.59</v>
      </c>
    </row>
    <row r="105" spans="1:10" ht="15.75" thickBot="1" x14ac:dyDescent="0.3">
      <c r="A105" s="19" t="s">
        <v>47</v>
      </c>
      <c r="B105" s="6">
        <v>0.99</v>
      </c>
      <c r="C105" s="6">
        <v>0.96</v>
      </c>
      <c r="D105" s="6">
        <v>0.92</v>
      </c>
      <c r="E105" s="6">
        <v>0.88</v>
      </c>
      <c r="F105" s="6">
        <v>0.82</v>
      </c>
      <c r="G105" s="6">
        <v>0.76</v>
      </c>
      <c r="H105" s="6">
        <v>0.7</v>
      </c>
      <c r="I105" s="6">
        <v>0.64</v>
      </c>
      <c r="J105" s="7">
        <v>0.56999999999999995</v>
      </c>
    </row>
    <row r="106" spans="1:10" ht="15.75" thickBot="1" x14ac:dyDescent="0.3">
      <c r="A106" s="19" t="s">
        <v>5</v>
      </c>
      <c r="B106" s="6">
        <v>0.99</v>
      </c>
      <c r="C106" s="6">
        <v>0.96</v>
      </c>
      <c r="D106" s="6">
        <v>0.92</v>
      </c>
      <c r="E106" s="6">
        <v>0.87</v>
      </c>
      <c r="F106" s="6">
        <v>0.81</v>
      </c>
      <c r="G106" s="6">
        <v>0.75</v>
      </c>
      <c r="H106" s="6">
        <v>0.69</v>
      </c>
      <c r="I106" s="6">
        <v>0.62</v>
      </c>
      <c r="J106" s="7">
        <v>0.56999999999999995</v>
      </c>
    </row>
    <row r="107" spans="1:10" ht="15.75" thickBot="1" x14ac:dyDescent="0.3">
      <c r="A107" s="19" t="s">
        <v>6</v>
      </c>
      <c r="B107" s="6">
        <v>0.99</v>
      </c>
      <c r="C107" s="6">
        <v>0.95</v>
      </c>
      <c r="D107" s="6">
        <v>0.91</v>
      </c>
      <c r="E107" s="6">
        <v>0.86</v>
      </c>
      <c r="F107" s="6">
        <v>0.8</v>
      </c>
      <c r="G107" s="6">
        <v>0.74</v>
      </c>
      <c r="H107" s="6">
        <v>0.68</v>
      </c>
      <c r="I107" s="6">
        <v>0.61</v>
      </c>
      <c r="J107" s="7">
        <v>0.54</v>
      </c>
    </row>
    <row r="108" spans="1:10" ht="15.75" thickBot="1" x14ac:dyDescent="0.3">
      <c r="A108" s="19" t="s">
        <v>7</v>
      </c>
      <c r="B108" s="6">
        <v>0.98</v>
      </c>
      <c r="C108" s="6">
        <v>0.95</v>
      </c>
      <c r="D108" s="6">
        <v>0.9</v>
      </c>
      <c r="E108" s="6">
        <v>0.85</v>
      </c>
      <c r="F108" s="6">
        <v>0.79</v>
      </c>
      <c r="G108" s="6">
        <v>0.73</v>
      </c>
      <c r="H108" s="6">
        <v>0.67</v>
      </c>
      <c r="I108" s="6">
        <v>0.62</v>
      </c>
      <c r="J108" s="7">
        <v>0.54</v>
      </c>
    </row>
    <row r="109" spans="1:10" ht="15.75" thickBot="1" x14ac:dyDescent="0.3">
      <c r="A109" s="19" t="s">
        <v>48</v>
      </c>
      <c r="B109" s="6">
        <v>0.99</v>
      </c>
      <c r="C109" s="6">
        <v>0.96</v>
      </c>
      <c r="D109" s="6">
        <v>0.91</v>
      </c>
      <c r="E109" s="6">
        <v>0.86</v>
      </c>
      <c r="F109" s="6">
        <v>0.81</v>
      </c>
      <c r="G109" s="6">
        <v>0.75</v>
      </c>
      <c r="H109" s="6">
        <v>0.67</v>
      </c>
      <c r="I109" s="6">
        <v>0.62</v>
      </c>
      <c r="J109" s="7">
        <v>0.55000000000000004</v>
      </c>
    </row>
    <row r="110" spans="1:10" ht="15.75" thickBot="1" x14ac:dyDescent="0.3">
      <c r="A110" s="19" t="s">
        <v>49</v>
      </c>
      <c r="B110" s="6">
        <v>0.99</v>
      </c>
      <c r="C110" s="6">
        <v>0.97</v>
      </c>
      <c r="D110" s="6">
        <v>0.93</v>
      </c>
      <c r="E110" s="6">
        <v>0.89</v>
      </c>
      <c r="F110" s="6">
        <v>0.84</v>
      </c>
      <c r="G110" s="6">
        <v>0.78</v>
      </c>
      <c r="H110" s="6">
        <v>0.71</v>
      </c>
      <c r="I110" s="6">
        <v>0.65</v>
      </c>
      <c r="J110" s="7">
        <v>0.57999999999999996</v>
      </c>
    </row>
    <row r="111" spans="1:10" ht="15.75" thickBot="1" x14ac:dyDescent="0.3">
      <c r="A111" s="19" t="s">
        <v>50</v>
      </c>
      <c r="B111" s="6">
        <v>1.01</v>
      </c>
      <c r="C111" s="6">
        <v>1</v>
      </c>
      <c r="D111" s="6">
        <v>0.98</v>
      </c>
      <c r="E111" s="6">
        <v>0.94</v>
      </c>
      <c r="F111" s="6">
        <v>0.9</v>
      </c>
      <c r="G111" s="6">
        <v>0.85</v>
      </c>
      <c r="H111" s="6">
        <v>0.72</v>
      </c>
      <c r="I111" s="6">
        <v>0.66</v>
      </c>
      <c r="J111" s="7">
        <v>0.6</v>
      </c>
    </row>
    <row r="112" spans="1:10" ht="15.75" thickBot="1" x14ac:dyDescent="0.3">
      <c r="A112" s="19" t="s">
        <v>51</v>
      </c>
      <c r="B112" s="6">
        <v>1</v>
      </c>
      <c r="C112" s="6">
        <v>0.99</v>
      </c>
      <c r="D112" s="6">
        <v>0.97</v>
      </c>
      <c r="E112" s="6">
        <v>0.95</v>
      </c>
      <c r="F112" s="6">
        <v>0.9</v>
      </c>
      <c r="G112" s="6">
        <v>0.86</v>
      </c>
      <c r="H112" s="6">
        <v>0.8</v>
      </c>
      <c r="I112" s="6">
        <v>0.74</v>
      </c>
      <c r="J112" s="7">
        <v>0.67</v>
      </c>
    </row>
    <row r="113" spans="1:10" ht="15.75" thickBot="1" x14ac:dyDescent="0.3">
      <c r="A113" s="20" t="s">
        <v>52</v>
      </c>
      <c r="B113" s="10">
        <v>0.98</v>
      </c>
      <c r="C113" s="10">
        <v>0.96</v>
      </c>
      <c r="D113" s="10">
        <v>0.93</v>
      </c>
      <c r="E113" s="10">
        <v>0.89</v>
      </c>
      <c r="F113" s="10">
        <v>0.85</v>
      </c>
      <c r="G113" s="10">
        <v>0.79</v>
      </c>
      <c r="H113" s="10">
        <v>0.78</v>
      </c>
      <c r="I113" s="10">
        <v>0.71</v>
      </c>
      <c r="J113" s="11">
        <v>0.65</v>
      </c>
    </row>
    <row r="114" spans="1:10" ht="15.75" thickTop="1" x14ac:dyDescent="0.25"/>
  </sheetData>
  <sheetProtection algorithmName="SHA-512" hashValue="ummF3d/i5TOhXhHInCnLEO/0ZAckbX4XIjJQg16vo7gUncKYrnwerDHFAPgf+1DcFnys0mJVSUZo0sYo2fTefQ==" saltValue="Ij8SsSaqOy3nzMgCvdOQtQ==" spinCount="100000" sheet="1" objects="1" scenarios="1" selectLockedCells="1"/>
  <mergeCells count="15">
    <mergeCell ref="A1:K1"/>
    <mergeCell ref="A4:A5"/>
    <mergeCell ref="B4:J4"/>
    <mergeCell ref="A20:A21"/>
    <mergeCell ref="B20:J20"/>
    <mergeCell ref="A84:A85"/>
    <mergeCell ref="B84:J84"/>
    <mergeCell ref="A100:A101"/>
    <mergeCell ref="B100:J100"/>
    <mergeCell ref="A36:A37"/>
    <mergeCell ref="B36:J36"/>
    <mergeCell ref="A52:A53"/>
    <mergeCell ref="B52:J52"/>
    <mergeCell ref="A68:A69"/>
    <mergeCell ref="B68:J6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workbookViewId="0">
      <selection activeCell="K5" sqref="K5"/>
    </sheetView>
  </sheetViews>
  <sheetFormatPr baseColWidth="10" defaultColWidth="11.42578125" defaultRowHeight="14.25" x14ac:dyDescent="0.2"/>
  <cols>
    <col min="1" max="16384" width="11.42578125" style="17"/>
  </cols>
  <sheetData>
    <row r="1" spans="1:11" ht="15" x14ac:dyDescent="0.2">
      <c r="A1" s="167" t="s">
        <v>293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3" spans="1:11" ht="15.75" thickBot="1" x14ac:dyDescent="0.3">
      <c r="A3" s="23" t="s">
        <v>284</v>
      </c>
    </row>
    <row r="4" spans="1:11" ht="15.75" thickTop="1" thickBot="1" x14ac:dyDescent="0.25">
      <c r="A4" s="142" t="s">
        <v>0</v>
      </c>
      <c r="B4" s="168" t="s">
        <v>285</v>
      </c>
      <c r="C4" s="169"/>
      <c r="D4" s="169"/>
      <c r="E4" s="169"/>
      <c r="F4" s="169"/>
      <c r="G4" s="169"/>
      <c r="H4" s="169"/>
      <c r="I4" s="169"/>
      <c r="J4" s="170"/>
    </row>
    <row r="5" spans="1:11" ht="15" thickBot="1" x14ac:dyDescent="0.25">
      <c r="A5" s="144"/>
      <c r="B5" s="14">
        <v>10</v>
      </c>
      <c r="C5" s="14">
        <v>20</v>
      </c>
      <c r="D5" s="14">
        <v>30</v>
      </c>
      <c r="E5" s="14">
        <v>40</v>
      </c>
      <c r="F5" s="14">
        <v>50</v>
      </c>
      <c r="G5" s="14">
        <v>60</v>
      </c>
      <c r="H5" s="14">
        <v>70</v>
      </c>
      <c r="I5" s="14">
        <v>80</v>
      </c>
      <c r="J5" s="15">
        <v>90</v>
      </c>
    </row>
    <row r="6" spans="1:11" ht="15.75" thickTop="1" thickBot="1" x14ac:dyDescent="0.25">
      <c r="A6" s="19" t="s">
        <v>45</v>
      </c>
      <c r="B6" s="6">
        <v>1.1599999999999999</v>
      </c>
      <c r="C6" s="6">
        <v>1.3</v>
      </c>
      <c r="D6" s="6">
        <v>1.42</v>
      </c>
      <c r="E6" s="6">
        <v>1.49</v>
      </c>
      <c r="F6" s="6">
        <v>1.55</v>
      </c>
      <c r="G6" s="6">
        <v>1.56</v>
      </c>
      <c r="H6" s="6">
        <v>1.54</v>
      </c>
      <c r="I6" s="6">
        <v>1.49</v>
      </c>
      <c r="J6" s="7">
        <v>1.41</v>
      </c>
    </row>
    <row r="7" spans="1:11" ht="15" thickBot="1" x14ac:dyDescent="0.25">
      <c r="A7" s="19" t="s">
        <v>46</v>
      </c>
      <c r="B7" s="6">
        <v>1.1200000000000001</v>
      </c>
      <c r="C7" s="6">
        <v>1.21</v>
      </c>
      <c r="D7" s="6">
        <v>1.28</v>
      </c>
      <c r="E7" s="6">
        <v>1.32</v>
      </c>
      <c r="F7" s="6">
        <v>1.34</v>
      </c>
      <c r="G7" s="6">
        <v>1.33</v>
      </c>
      <c r="H7" s="6">
        <v>1.29</v>
      </c>
      <c r="I7" s="6">
        <v>1.22</v>
      </c>
      <c r="J7" s="7">
        <v>1.1299999999999999</v>
      </c>
    </row>
    <row r="8" spans="1:11" ht="15" thickBot="1" x14ac:dyDescent="0.25">
      <c r="A8" s="19" t="s">
        <v>3</v>
      </c>
      <c r="B8" s="6">
        <v>1.08</v>
      </c>
      <c r="C8" s="6">
        <v>1.1299999999999999</v>
      </c>
      <c r="D8" s="6">
        <v>1.17</v>
      </c>
      <c r="E8" s="6">
        <v>1.19</v>
      </c>
      <c r="F8" s="6">
        <v>1.17</v>
      </c>
      <c r="G8" s="6">
        <v>1.1399999999999999</v>
      </c>
      <c r="H8" s="6">
        <v>1.08</v>
      </c>
      <c r="I8" s="6">
        <v>1</v>
      </c>
      <c r="J8" s="7">
        <v>0.9</v>
      </c>
    </row>
    <row r="9" spans="1:11" ht="15" thickBot="1" x14ac:dyDescent="0.25">
      <c r="A9" s="19" t="s">
        <v>47</v>
      </c>
      <c r="B9" s="6">
        <v>1.04</v>
      </c>
      <c r="C9" s="6">
        <v>1.07</v>
      </c>
      <c r="D9" s="6">
        <v>1.08</v>
      </c>
      <c r="E9" s="6">
        <v>1.07</v>
      </c>
      <c r="F9" s="6">
        <v>1.03</v>
      </c>
      <c r="G9" s="6">
        <v>0.97</v>
      </c>
      <c r="H9" s="6">
        <v>0.89</v>
      </c>
      <c r="I9" s="6">
        <v>0.8</v>
      </c>
      <c r="J9" s="7">
        <v>0.69</v>
      </c>
    </row>
    <row r="10" spans="1:11" ht="15" thickBot="1" x14ac:dyDescent="0.25">
      <c r="A10" s="19" t="s">
        <v>5</v>
      </c>
      <c r="B10" s="6">
        <v>1.02</v>
      </c>
      <c r="C10" s="6">
        <v>1.03</v>
      </c>
      <c r="D10" s="6">
        <v>1.01</v>
      </c>
      <c r="E10" s="6">
        <v>0.98</v>
      </c>
      <c r="F10" s="6">
        <v>0.93</v>
      </c>
      <c r="G10" s="6">
        <v>0.86</v>
      </c>
      <c r="H10" s="6">
        <v>0.77</v>
      </c>
      <c r="I10" s="6">
        <v>0.68</v>
      </c>
      <c r="J10" s="7">
        <v>0.56999999999999995</v>
      </c>
    </row>
    <row r="11" spans="1:11" ht="15" thickBot="1" x14ac:dyDescent="0.25">
      <c r="A11" s="19" t="s">
        <v>6</v>
      </c>
      <c r="B11" s="6">
        <v>1.02</v>
      </c>
      <c r="C11" s="6">
        <v>1.01</v>
      </c>
      <c r="D11" s="6">
        <v>0.99</v>
      </c>
      <c r="E11" s="6">
        <v>0.95</v>
      </c>
      <c r="F11" s="6">
        <v>0.89</v>
      </c>
      <c r="G11" s="6">
        <v>0.82</v>
      </c>
      <c r="H11" s="6">
        <v>0.73</v>
      </c>
      <c r="I11" s="6">
        <v>0.63</v>
      </c>
      <c r="J11" s="7">
        <v>0.52</v>
      </c>
    </row>
    <row r="12" spans="1:11" ht="15" thickBot="1" x14ac:dyDescent="0.25">
      <c r="A12" s="19" t="s">
        <v>7</v>
      </c>
      <c r="B12" s="6">
        <v>1.02</v>
      </c>
      <c r="C12" s="6">
        <v>1.02</v>
      </c>
      <c r="D12" s="6">
        <v>1</v>
      </c>
      <c r="E12" s="6">
        <v>0.96</v>
      </c>
      <c r="F12" s="6">
        <v>0.91</v>
      </c>
      <c r="G12" s="6">
        <v>0.83</v>
      </c>
      <c r="H12" s="6">
        <v>0.75</v>
      </c>
      <c r="I12" s="6">
        <v>0.64</v>
      </c>
      <c r="J12" s="7">
        <v>0.53</v>
      </c>
    </row>
    <row r="13" spans="1:11" ht="15" thickBot="1" x14ac:dyDescent="0.25">
      <c r="A13" s="19" t="s">
        <v>48</v>
      </c>
      <c r="B13" s="6">
        <v>1.04</v>
      </c>
      <c r="C13" s="6">
        <v>1.06</v>
      </c>
      <c r="D13" s="6">
        <v>1.05</v>
      </c>
      <c r="E13" s="6">
        <v>1.03</v>
      </c>
      <c r="F13" s="6">
        <v>0.99</v>
      </c>
      <c r="G13" s="6">
        <v>0.92</v>
      </c>
      <c r="H13" s="6">
        <v>0.84</v>
      </c>
      <c r="I13" s="6">
        <v>0.75</v>
      </c>
      <c r="J13" s="7">
        <v>0.64</v>
      </c>
    </row>
    <row r="14" spans="1:11" ht="15" thickBot="1" x14ac:dyDescent="0.25">
      <c r="A14" s="19" t="s">
        <v>49</v>
      </c>
      <c r="B14" s="6">
        <v>1.08</v>
      </c>
      <c r="C14" s="6">
        <v>1.1399999999999999</v>
      </c>
      <c r="D14" s="6">
        <v>1.17</v>
      </c>
      <c r="E14" s="6">
        <v>1.18</v>
      </c>
      <c r="F14" s="6">
        <v>1.17</v>
      </c>
      <c r="G14" s="6">
        <v>1.1299999999999999</v>
      </c>
      <c r="H14" s="6">
        <v>1.06</v>
      </c>
      <c r="I14" s="6">
        <v>0.97</v>
      </c>
      <c r="J14" s="7">
        <v>0.86</v>
      </c>
    </row>
    <row r="15" spans="1:11" ht="15" thickBot="1" x14ac:dyDescent="0.25">
      <c r="A15" s="19" t="s">
        <v>50</v>
      </c>
      <c r="B15" s="6">
        <v>1.1200000000000001</v>
      </c>
      <c r="C15" s="6">
        <v>1.22</v>
      </c>
      <c r="D15" s="6">
        <v>1.3</v>
      </c>
      <c r="E15" s="6">
        <v>1.34</v>
      </c>
      <c r="F15" s="6">
        <v>1.36</v>
      </c>
      <c r="G15" s="6">
        <v>1.35</v>
      </c>
      <c r="H15" s="6">
        <v>1.3</v>
      </c>
      <c r="I15" s="6">
        <v>1.23</v>
      </c>
      <c r="J15" s="7">
        <v>1.1299999999999999</v>
      </c>
    </row>
    <row r="16" spans="1:11" ht="15" thickBot="1" x14ac:dyDescent="0.25">
      <c r="A16" s="19" t="s">
        <v>51</v>
      </c>
      <c r="B16" s="6">
        <v>1.1599999999999999</v>
      </c>
      <c r="C16" s="6">
        <v>1.3</v>
      </c>
      <c r="D16" s="6">
        <v>1.43</v>
      </c>
      <c r="E16" s="6">
        <v>1.52</v>
      </c>
      <c r="F16" s="6">
        <v>1.57</v>
      </c>
      <c r="G16" s="6">
        <v>1.6</v>
      </c>
      <c r="H16" s="6">
        <v>1.57</v>
      </c>
      <c r="I16" s="6">
        <v>1.52</v>
      </c>
      <c r="J16" s="7">
        <v>1.43</v>
      </c>
    </row>
    <row r="17" spans="1:10" ht="15" thickBot="1" x14ac:dyDescent="0.25">
      <c r="A17" s="20" t="s">
        <v>52</v>
      </c>
      <c r="B17" s="10">
        <v>1.17</v>
      </c>
      <c r="C17" s="10">
        <v>1.34</v>
      </c>
      <c r="D17" s="10">
        <v>1.47</v>
      </c>
      <c r="E17" s="10">
        <v>1.56</v>
      </c>
      <c r="F17" s="10">
        <v>1.62</v>
      </c>
      <c r="G17" s="10">
        <v>1.63</v>
      </c>
      <c r="H17" s="10">
        <v>1.63</v>
      </c>
      <c r="I17" s="10">
        <v>1.59</v>
      </c>
      <c r="J17" s="11">
        <v>1.5</v>
      </c>
    </row>
    <row r="18" spans="1:10" ht="15" thickTop="1" x14ac:dyDescent="0.2"/>
    <row r="19" spans="1:10" ht="15.75" thickBot="1" x14ac:dyDescent="0.3">
      <c r="A19" s="23" t="s">
        <v>286</v>
      </c>
    </row>
    <row r="20" spans="1:10" ht="15.75" thickTop="1" thickBot="1" x14ac:dyDescent="0.25">
      <c r="A20" s="142" t="s">
        <v>0</v>
      </c>
      <c r="B20" s="168" t="s">
        <v>285</v>
      </c>
      <c r="C20" s="169"/>
      <c r="D20" s="169"/>
      <c r="E20" s="169"/>
      <c r="F20" s="169"/>
      <c r="G20" s="169"/>
      <c r="H20" s="169"/>
      <c r="I20" s="169"/>
      <c r="J20" s="170"/>
    </row>
    <row r="21" spans="1:10" ht="15" thickBot="1" x14ac:dyDescent="0.25">
      <c r="A21" s="144"/>
      <c r="B21" s="14">
        <v>10</v>
      </c>
      <c r="C21" s="14">
        <v>20</v>
      </c>
      <c r="D21" s="14">
        <v>30</v>
      </c>
      <c r="E21" s="14">
        <v>40</v>
      </c>
      <c r="F21" s="14">
        <v>50</v>
      </c>
      <c r="G21" s="14">
        <v>60</v>
      </c>
      <c r="H21" s="14">
        <v>70</v>
      </c>
      <c r="I21" s="14">
        <v>80</v>
      </c>
      <c r="J21" s="15">
        <v>90</v>
      </c>
    </row>
    <row r="22" spans="1:10" ht="15.75" thickTop="1" thickBot="1" x14ac:dyDescent="0.25">
      <c r="A22" s="19" t="s">
        <v>45</v>
      </c>
      <c r="B22" s="6">
        <v>1.1499999999999999</v>
      </c>
      <c r="C22" s="6">
        <v>1.29</v>
      </c>
      <c r="D22" s="6">
        <v>1.38</v>
      </c>
      <c r="E22" s="6">
        <v>1.46</v>
      </c>
      <c r="F22" s="6">
        <v>1.52</v>
      </c>
      <c r="G22" s="6">
        <v>1.52</v>
      </c>
      <c r="H22" s="6">
        <v>1.5</v>
      </c>
      <c r="I22" s="6">
        <v>1.44</v>
      </c>
      <c r="J22" s="7">
        <v>1.36</v>
      </c>
    </row>
    <row r="23" spans="1:10" ht="15" thickBot="1" x14ac:dyDescent="0.25">
      <c r="A23" s="19" t="s">
        <v>46</v>
      </c>
      <c r="B23" s="6">
        <v>1.1000000000000001</v>
      </c>
      <c r="C23" s="6">
        <v>1.2</v>
      </c>
      <c r="D23" s="6">
        <v>1.26</v>
      </c>
      <c r="E23" s="6">
        <v>1.3</v>
      </c>
      <c r="F23" s="6">
        <v>1.31</v>
      </c>
      <c r="G23" s="6">
        <v>1.29</v>
      </c>
      <c r="H23" s="6">
        <v>1.26</v>
      </c>
      <c r="I23" s="6">
        <v>1.18</v>
      </c>
      <c r="J23" s="7">
        <v>1.1000000000000001</v>
      </c>
    </row>
    <row r="24" spans="1:10" ht="15" thickBot="1" x14ac:dyDescent="0.25">
      <c r="A24" s="19" t="s">
        <v>3</v>
      </c>
      <c r="B24" s="6">
        <v>1.07</v>
      </c>
      <c r="C24" s="6">
        <v>1.1299999999999999</v>
      </c>
      <c r="D24" s="6">
        <v>1.1599999999999999</v>
      </c>
      <c r="E24" s="6">
        <v>1.17</v>
      </c>
      <c r="F24" s="6">
        <v>1.1599999999999999</v>
      </c>
      <c r="G24" s="6">
        <v>1.1200000000000001</v>
      </c>
      <c r="H24" s="6">
        <v>1.06</v>
      </c>
      <c r="I24" s="6">
        <v>0.98</v>
      </c>
      <c r="J24" s="7">
        <v>0.88</v>
      </c>
    </row>
    <row r="25" spans="1:10" ht="15" thickBot="1" x14ac:dyDescent="0.25">
      <c r="A25" s="19" t="s">
        <v>47</v>
      </c>
      <c r="B25" s="6">
        <v>1.04</v>
      </c>
      <c r="C25" s="6">
        <v>1.06</v>
      </c>
      <c r="D25" s="6">
        <v>1.08</v>
      </c>
      <c r="E25" s="6">
        <v>1.06</v>
      </c>
      <c r="F25" s="6">
        <v>1.02</v>
      </c>
      <c r="G25" s="6">
        <v>0.97</v>
      </c>
      <c r="H25" s="6">
        <v>0.89</v>
      </c>
      <c r="I25" s="6">
        <v>0.8</v>
      </c>
      <c r="J25" s="7">
        <v>0.69</v>
      </c>
    </row>
    <row r="26" spans="1:10" ht="15" thickBot="1" x14ac:dyDescent="0.25">
      <c r="A26" s="19" t="s">
        <v>5</v>
      </c>
      <c r="B26" s="6">
        <v>1.02</v>
      </c>
      <c r="C26" s="6">
        <v>1.02</v>
      </c>
      <c r="D26" s="6">
        <v>1.01</v>
      </c>
      <c r="E26" s="6">
        <v>0.98</v>
      </c>
      <c r="F26" s="6">
        <v>0.93</v>
      </c>
      <c r="G26" s="6">
        <v>0.86</v>
      </c>
      <c r="H26" s="6">
        <v>0.77</v>
      </c>
      <c r="I26" s="6">
        <v>0.68</v>
      </c>
      <c r="J26" s="7">
        <v>0.56999999999999995</v>
      </c>
    </row>
    <row r="27" spans="1:10" ht="15" thickBot="1" x14ac:dyDescent="0.25">
      <c r="A27" s="19" t="s">
        <v>6</v>
      </c>
      <c r="B27" s="6">
        <v>1.02</v>
      </c>
      <c r="C27" s="6">
        <v>1.01</v>
      </c>
      <c r="D27" s="6">
        <v>0.98</v>
      </c>
      <c r="E27" s="6">
        <v>0.95</v>
      </c>
      <c r="F27" s="6">
        <v>0.89</v>
      </c>
      <c r="G27" s="6">
        <v>0.82</v>
      </c>
      <c r="H27" s="6">
        <v>0.74</v>
      </c>
      <c r="I27" s="6">
        <v>0.63</v>
      </c>
      <c r="J27" s="7">
        <v>0.52</v>
      </c>
    </row>
    <row r="28" spans="1:10" ht="15" thickBot="1" x14ac:dyDescent="0.25">
      <c r="A28" s="19" t="s">
        <v>7</v>
      </c>
      <c r="B28" s="6">
        <v>1.02</v>
      </c>
      <c r="C28" s="6">
        <v>1.02</v>
      </c>
      <c r="D28" s="6">
        <v>0.99</v>
      </c>
      <c r="E28" s="6">
        <v>0.96</v>
      </c>
      <c r="F28" s="6">
        <v>0.9</v>
      </c>
      <c r="G28" s="6">
        <v>0.83</v>
      </c>
      <c r="H28" s="6">
        <v>0.75</v>
      </c>
      <c r="I28" s="6">
        <v>0.65</v>
      </c>
      <c r="J28" s="7">
        <v>0.54</v>
      </c>
    </row>
    <row r="29" spans="1:10" ht="15" thickBot="1" x14ac:dyDescent="0.25">
      <c r="A29" s="19" t="s">
        <v>48</v>
      </c>
      <c r="B29" s="6">
        <v>1.03</v>
      </c>
      <c r="C29" s="6">
        <v>1.05</v>
      </c>
      <c r="D29" s="6">
        <v>1.04</v>
      </c>
      <c r="E29" s="6">
        <v>1.02</v>
      </c>
      <c r="F29" s="6">
        <v>0.98</v>
      </c>
      <c r="G29" s="6">
        <v>0.91</v>
      </c>
      <c r="H29" s="6">
        <v>0.83</v>
      </c>
      <c r="I29" s="6">
        <v>0.74</v>
      </c>
      <c r="J29" s="7">
        <v>0.63</v>
      </c>
    </row>
    <row r="30" spans="1:10" ht="15" thickBot="1" x14ac:dyDescent="0.25">
      <c r="A30" s="19" t="s">
        <v>49</v>
      </c>
      <c r="B30" s="6">
        <v>1.08</v>
      </c>
      <c r="C30" s="6">
        <v>1.1299999999999999</v>
      </c>
      <c r="D30" s="6">
        <v>1.1599999999999999</v>
      </c>
      <c r="E30" s="6">
        <v>1.1599999999999999</v>
      </c>
      <c r="F30" s="6">
        <v>1.1599999999999999</v>
      </c>
      <c r="G30" s="6">
        <v>1.1100000000000001</v>
      </c>
      <c r="H30" s="6">
        <v>1.04</v>
      </c>
      <c r="I30" s="6">
        <v>0.96</v>
      </c>
      <c r="J30" s="7">
        <v>0.84</v>
      </c>
    </row>
    <row r="31" spans="1:10" ht="15" thickBot="1" x14ac:dyDescent="0.25">
      <c r="A31" s="19" t="s">
        <v>50</v>
      </c>
      <c r="B31" s="6">
        <v>1.1200000000000001</v>
      </c>
      <c r="C31" s="6">
        <v>1.21</v>
      </c>
      <c r="D31" s="6">
        <v>1.28</v>
      </c>
      <c r="E31" s="6">
        <v>1.32</v>
      </c>
      <c r="F31" s="6">
        <v>1.33</v>
      </c>
      <c r="G31" s="6">
        <v>1.31</v>
      </c>
      <c r="H31" s="6">
        <v>1.26</v>
      </c>
      <c r="I31" s="6">
        <v>1.19</v>
      </c>
      <c r="J31" s="7">
        <v>1.0900000000000001</v>
      </c>
    </row>
    <row r="32" spans="1:10" ht="15" thickBot="1" x14ac:dyDescent="0.25">
      <c r="A32" s="19" t="s">
        <v>51</v>
      </c>
      <c r="B32" s="6">
        <v>1.1599999999999999</v>
      </c>
      <c r="C32" s="6">
        <v>1.29</v>
      </c>
      <c r="D32" s="6">
        <v>1.41</v>
      </c>
      <c r="E32" s="6">
        <v>1.49</v>
      </c>
      <c r="F32" s="6">
        <v>1.54</v>
      </c>
      <c r="G32" s="6">
        <v>1.56</v>
      </c>
      <c r="H32" s="6">
        <v>1.54</v>
      </c>
      <c r="I32" s="6">
        <v>1.48</v>
      </c>
      <c r="J32" s="7">
        <v>1.39</v>
      </c>
    </row>
    <row r="33" spans="1:10" ht="15" thickBot="1" x14ac:dyDescent="0.25">
      <c r="A33" s="20" t="s">
        <v>52</v>
      </c>
      <c r="B33" s="10">
        <v>1.17</v>
      </c>
      <c r="C33" s="10">
        <v>1.32</v>
      </c>
      <c r="D33" s="10">
        <v>1.45</v>
      </c>
      <c r="E33" s="10">
        <v>1.53</v>
      </c>
      <c r="F33" s="10">
        <v>1.61</v>
      </c>
      <c r="G33" s="10">
        <v>1.62</v>
      </c>
      <c r="H33" s="10">
        <v>1.6</v>
      </c>
      <c r="I33" s="10">
        <v>1.56</v>
      </c>
      <c r="J33" s="11">
        <v>1.47</v>
      </c>
    </row>
    <row r="34" spans="1:10" ht="15" thickTop="1" x14ac:dyDescent="0.2"/>
    <row r="35" spans="1:10" ht="15.75" thickBot="1" x14ac:dyDescent="0.3">
      <c r="A35" s="23" t="s">
        <v>287</v>
      </c>
    </row>
    <row r="36" spans="1:10" ht="15.75" thickTop="1" thickBot="1" x14ac:dyDescent="0.25">
      <c r="A36" s="142" t="s">
        <v>0</v>
      </c>
      <c r="B36" s="168" t="s">
        <v>285</v>
      </c>
      <c r="C36" s="169"/>
      <c r="D36" s="169"/>
      <c r="E36" s="169"/>
      <c r="F36" s="169"/>
      <c r="G36" s="169"/>
      <c r="H36" s="169"/>
      <c r="I36" s="169"/>
      <c r="J36" s="170"/>
    </row>
    <row r="37" spans="1:10" ht="15" thickBot="1" x14ac:dyDescent="0.25">
      <c r="A37" s="144"/>
      <c r="B37" s="14">
        <v>10</v>
      </c>
      <c r="C37" s="14">
        <v>20</v>
      </c>
      <c r="D37" s="14">
        <v>30</v>
      </c>
      <c r="E37" s="14">
        <v>40</v>
      </c>
      <c r="F37" s="14">
        <v>50</v>
      </c>
      <c r="G37" s="14">
        <v>60</v>
      </c>
      <c r="H37" s="14">
        <v>70</v>
      </c>
      <c r="I37" s="14">
        <v>80</v>
      </c>
      <c r="J37" s="15">
        <v>90</v>
      </c>
    </row>
    <row r="38" spans="1:10" ht="15.75" thickTop="1" thickBot="1" x14ac:dyDescent="0.25">
      <c r="A38" s="19" t="s">
        <v>45</v>
      </c>
      <c r="B38" s="6">
        <v>1.1299999999999999</v>
      </c>
      <c r="C38" s="6">
        <v>1.26</v>
      </c>
      <c r="D38" s="6">
        <v>1.34</v>
      </c>
      <c r="E38" s="6">
        <v>1.39</v>
      </c>
      <c r="F38" s="6">
        <v>1.42</v>
      </c>
      <c r="G38" s="6">
        <v>1.43</v>
      </c>
      <c r="H38" s="6">
        <v>1.4</v>
      </c>
      <c r="I38" s="6">
        <v>1.34</v>
      </c>
      <c r="J38" s="7">
        <v>1.26</v>
      </c>
    </row>
    <row r="39" spans="1:10" ht="15" thickBot="1" x14ac:dyDescent="0.25">
      <c r="A39" s="19" t="s">
        <v>46</v>
      </c>
      <c r="B39" s="6">
        <v>1.0900000000000001</v>
      </c>
      <c r="C39" s="6">
        <v>1.1599999999999999</v>
      </c>
      <c r="D39" s="6">
        <v>1.22</v>
      </c>
      <c r="E39" s="6">
        <v>1.25</v>
      </c>
      <c r="F39" s="6">
        <v>1.25</v>
      </c>
      <c r="G39" s="6">
        <v>1.23</v>
      </c>
      <c r="H39" s="6">
        <v>1.18</v>
      </c>
      <c r="I39" s="6">
        <v>1.1100000000000001</v>
      </c>
      <c r="J39" s="7">
        <v>1.02</v>
      </c>
    </row>
    <row r="40" spans="1:10" ht="15" thickBot="1" x14ac:dyDescent="0.25">
      <c r="A40" s="19" t="s">
        <v>3</v>
      </c>
      <c r="B40" s="6">
        <v>1.07</v>
      </c>
      <c r="C40" s="6">
        <v>1.1000000000000001</v>
      </c>
      <c r="D40" s="6">
        <v>1.1299999999999999</v>
      </c>
      <c r="E40" s="6">
        <v>1.1399999999999999</v>
      </c>
      <c r="F40" s="6">
        <v>1.1200000000000001</v>
      </c>
      <c r="G40" s="6">
        <v>1.08</v>
      </c>
      <c r="H40" s="6">
        <v>1.02</v>
      </c>
      <c r="I40" s="6">
        <v>0.94</v>
      </c>
      <c r="J40" s="7">
        <v>0.84</v>
      </c>
    </row>
    <row r="41" spans="1:10" ht="15" thickBot="1" x14ac:dyDescent="0.25">
      <c r="A41" s="19" t="s">
        <v>47</v>
      </c>
      <c r="B41" s="6">
        <v>1.03</v>
      </c>
      <c r="C41" s="6">
        <v>1.05</v>
      </c>
      <c r="D41" s="6">
        <v>1.05</v>
      </c>
      <c r="E41" s="6">
        <v>1.04</v>
      </c>
      <c r="F41" s="6">
        <v>1</v>
      </c>
      <c r="G41" s="6">
        <v>0.95</v>
      </c>
      <c r="H41" s="6">
        <v>0.87</v>
      </c>
      <c r="I41" s="6">
        <v>0.79</v>
      </c>
      <c r="J41" s="7">
        <v>0.69</v>
      </c>
    </row>
    <row r="42" spans="1:10" ht="15" thickBot="1" x14ac:dyDescent="0.25">
      <c r="A42" s="19" t="s">
        <v>5</v>
      </c>
      <c r="B42" s="6">
        <v>1.02</v>
      </c>
      <c r="C42" s="6">
        <v>1.02</v>
      </c>
      <c r="D42" s="6">
        <v>0.99</v>
      </c>
      <c r="E42" s="6">
        <v>0.96</v>
      </c>
      <c r="F42" s="6">
        <v>0.92</v>
      </c>
      <c r="G42" s="6">
        <v>0.85</v>
      </c>
      <c r="H42" s="6">
        <v>0.77</v>
      </c>
      <c r="I42" s="6">
        <v>0.68</v>
      </c>
      <c r="J42" s="7">
        <v>0.57999999999999996</v>
      </c>
    </row>
    <row r="43" spans="1:10" ht="15" thickBot="1" x14ac:dyDescent="0.25">
      <c r="A43" s="19" t="s">
        <v>6</v>
      </c>
      <c r="B43" s="6">
        <v>1.01</v>
      </c>
      <c r="C43" s="6">
        <v>1</v>
      </c>
      <c r="D43" s="6">
        <v>0.98</v>
      </c>
      <c r="E43" s="6">
        <v>0.94</v>
      </c>
      <c r="F43" s="6">
        <v>0.89</v>
      </c>
      <c r="G43" s="6">
        <v>0.82</v>
      </c>
      <c r="H43" s="6">
        <v>0.74</v>
      </c>
      <c r="I43" s="6">
        <v>0.65</v>
      </c>
      <c r="J43" s="7">
        <v>0.54</v>
      </c>
    </row>
    <row r="44" spans="1:10" ht="15" thickBot="1" x14ac:dyDescent="0.25">
      <c r="A44" s="19" t="s">
        <v>7</v>
      </c>
      <c r="B44" s="6">
        <v>1.02</v>
      </c>
      <c r="C44" s="6">
        <v>1.02</v>
      </c>
      <c r="D44" s="6">
        <v>0.99</v>
      </c>
      <c r="E44" s="6">
        <v>0.95</v>
      </c>
      <c r="F44" s="6">
        <v>0.9</v>
      </c>
      <c r="G44" s="6">
        <v>0.84</v>
      </c>
      <c r="H44" s="6">
        <v>0.75</v>
      </c>
      <c r="I44" s="6">
        <v>0.66</v>
      </c>
      <c r="J44" s="7">
        <v>0.56000000000000005</v>
      </c>
    </row>
    <row r="45" spans="1:10" ht="15" thickBot="1" x14ac:dyDescent="0.25">
      <c r="A45" s="19" t="s">
        <v>48</v>
      </c>
      <c r="B45" s="6">
        <v>1.03</v>
      </c>
      <c r="C45" s="6">
        <v>1.04</v>
      </c>
      <c r="D45" s="6">
        <v>1.02</v>
      </c>
      <c r="E45" s="6">
        <v>1</v>
      </c>
      <c r="F45" s="6">
        <v>0.96</v>
      </c>
      <c r="G45" s="6">
        <v>0.9</v>
      </c>
      <c r="H45" s="6">
        <v>0.82</v>
      </c>
      <c r="I45" s="6">
        <v>0.72</v>
      </c>
      <c r="J45" s="7">
        <v>0.62</v>
      </c>
    </row>
    <row r="46" spans="1:10" ht="15" thickBot="1" x14ac:dyDescent="0.25">
      <c r="A46" s="19" t="s">
        <v>49</v>
      </c>
      <c r="B46" s="6">
        <v>1.06</v>
      </c>
      <c r="C46" s="6">
        <v>1.1000000000000001</v>
      </c>
      <c r="D46" s="6">
        <v>1.1299999999999999</v>
      </c>
      <c r="E46" s="6">
        <v>1.1299999999999999</v>
      </c>
      <c r="F46" s="6">
        <v>1.1200000000000001</v>
      </c>
      <c r="G46" s="6">
        <v>1.1000000000000001</v>
      </c>
      <c r="H46" s="6">
        <v>1</v>
      </c>
      <c r="I46" s="6">
        <v>0.92</v>
      </c>
      <c r="J46" s="7">
        <v>0.81</v>
      </c>
    </row>
    <row r="47" spans="1:10" ht="15" thickBot="1" x14ac:dyDescent="0.25">
      <c r="A47" s="19" t="s">
        <v>50</v>
      </c>
      <c r="B47" s="6">
        <v>1.1000000000000001</v>
      </c>
      <c r="C47" s="6">
        <v>1.17</v>
      </c>
      <c r="D47" s="6">
        <v>1.24</v>
      </c>
      <c r="E47" s="6">
        <v>1.26</v>
      </c>
      <c r="F47" s="6">
        <v>1.26</v>
      </c>
      <c r="G47" s="6">
        <v>1.24</v>
      </c>
      <c r="H47" s="6">
        <v>1.18</v>
      </c>
      <c r="I47" s="6">
        <v>1.1100000000000001</v>
      </c>
      <c r="J47" s="7">
        <v>1.01</v>
      </c>
    </row>
    <row r="48" spans="1:10" ht="15" thickBot="1" x14ac:dyDescent="0.25">
      <c r="A48" s="19" t="s">
        <v>51</v>
      </c>
      <c r="B48" s="6">
        <v>1.1399999999999999</v>
      </c>
      <c r="C48" s="6">
        <v>1.27</v>
      </c>
      <c r="D48" s="6">
        <v>1.35</v>
      </c>
      <c r="E48" s="6">
        <v>1.42</v>
      </c>
      <c r="F48" s="6">
        <v>1.46</v>
      </c>
      <c r="G48" s="6">
        <v>1.46</v>
      </c>
      <c r="H48" s="6">
        <v>1.44</v>
      </c>
      <c r="I48" s="6">
        <v>1.38</v>
      </c>
      <c r="J48" s="7">
        <v>1.29</v>
      </c>
    </row>
    <row r="49" spans="1:10" ht="15" thickBot="1" x14ac:dyDescent="0.25">
      <c r="A49" s="20" t="s">
        <v>52</v>
      </c>
      <c r="B49" s="10">
        <v>1.1499999999999999</v>
      </c>
      <c r="C49" s="10">
        <v>1.3</v>
      </c>
      <c r="D49" s="10">
        <v>1.4</v>
      </c>
      <c r="E49" s="10">
        <v>1.48</v>
      </c>
      <c r="F49" s="10">
        <v>1.52</v>
      </c>
      <c r="G49" s="10">
        <v>1.52</v>
      </c>
      <c r="H49" s="10">
        <v>1.52</v>
      </c>
      <c r="I49" s="10">
        <v>1.46</v>
      </c>
      <c r="J49" s="11">
        <v>1.39</v>
      </c>
    </row>
    <row r="50" spans="1:10" ht="15" thickTop="1" x14ac:dyDescent="0.2"/>
    <row r="51" spans="1:10" ht="15.75" thickBot="1" x14ac:dyDescent="0.3">
      <c r="A51" s="23" t="s">
        <v>288</v>
      </c>
    </row>
    <row r="52" spans="1:10" ht="15.75" thickTop="1" thickBot="1" x14ac:dyDescent="0.25">
      <c r="A52" s="142" t="s">
        <v>0</v>
      </c>
      <c r="B52" s="168" t="s">
        <v>285</v>
      </c>
      <c r="C52" s="169"/>
      <c r="D52" s="169"/>
      <c r="E52" s="169"/>
      <c r="F52" s="169"/>
      <c r="G52" s="169"/>
      <c r="H52" s="169"/>
      <c r="I52" s="169"/>
      <c r="J52" s="170"/>
    </row>
    <row r="53" spans="1:10" ht="15" thickBot="1" x14ac:dyDescent="0.25">
      <c r="A53" s="144"/>
      <c r="B53" s="14">
        <v>10</v>
      </c>
      <c r="C53" s="14">
        <v>20</v>
      </c>
      <c r="D53" s="14">
        <v>30</v>
      </c>
      <c r="E53" s="14">
        <v>40</v>
      </c>
      <c r="F53" s="14">
        <v>50</v>
      </c>
      <c r="G53" s="14">
        <v>60</v>
      </c>
      <c r="H53" s="14">
        <v>70</v>
      </c>
      <c r="I53" s="14">
        <v>80</v>
      </c>
      <c r="J53" s="15">
        <v>90</v>
      </c>
    </row>
    <row r="54" spans="1:10" ht="15.75" thickTop="1" thickBot="1" x14ac:dyDescent="0.25">
      <c r="A54" s="19" t="s">
        <v>45</v>
      </c>
      <c r="B54" s="6">
        <v>1.1000000000000001</v>
      </c>
      <c r="C54" s="6">
        <v>1.19</v>
      </c>
      <c r="D54" s="6">
        <v>1.24</v>
      </c>
      <c r="E54" s="6">
        <v>1.28</v>
      </c>
      <c r="F54" s="6">
        <v>1.29</v>
      </c>
      <c r="G54" s="6">
        <v>1.28</v>
      </c>
      <c r="H54" s="6">
        <v>1.23</v>
      </c>
      <c r="I54" s="6">
        <v>1.1599999999999999</v>
      </c>
      <c r="J54" s="7">
        <v>1.08</v>
      </c>
    </row>
    <row r="55" spans="1:10" ht="15" thickBot="1" x14ac:dyDescent="0.25">
      <c r="A55" s="19" t="s">
        <v>46</v>
      </c>
      <c r="B55" s="6">
        <v>1.06</v>
      </c>
      <c r="C55" s="6">
        <v>1.1200000000000001</v>
      </c>
      <c r="D55" s="6">
        <v>1.1499999999999999</v>
      </c>
      <c r="E55" s="6">
        <v>1.1599999999999999</v>
      </c>
      <c r="F55" s="6">
        <v>1.1599999999999999</v>
      </c>
      <c r="G55" s="6">
        <v>1.1299999999999999</v>
      </c>
      <c r="H55" s="6">
        <v>1.08</v>
      </c>
      <c r="I55" s="6">
        <v>1</v>
      </c>
      <c r="J55" s="7">
        <v>0.92</v>
      </c>
    </row>
    <row r="56" spans="1:10" ht="15" thickBot="1" x14ac:dyDescent="0.25">
      <c r="A56" s="19" t="s">
        <v>3</v>
      </c>
      <c r="B56" s="6">
        <v>1.05</v>
      </c>
      <c r="C56" s="6">
        <v>1.08</v>
      </c>
      <c r="D56" s="6">
        <v>1.08</v>
      </c>
      <c r="E56" s="6">
        <v>1.07</v>
      </c>
      <c r="F56" s="6">
        <v>1.06</v>
      </c>
      <c r="G56" s="6">
        <v>1.02</v>
      </c>
      <c r="H56" s="6">
        <v>0.95</v>
      </c>
      <c r="I56" s="6">
        <v>0.88</v>
      </c>
      <c r="J56" s="7">
        <v>0.79</v>
      </c>
    </row>
    <row r="57" spans="1:10" ht="15" thickBot="1" x14ac:dyDescent="0.25">
      <c r="A57" s="19" t="s">
        <v>47</v>
      </c>
      <c r="B57" s="6">
        <v>1.03</v>
      </c>
      <c r="C57" s="6">
        <v>1.04</v>
      </c>
      <c r="D57" s="6">
        <v>1.03</v>
      </c>
      <c r="E57" s="6">
        <v>1</v>
      </c>
      <c r="F57" s="6">
        <v>0.97</v>
      </c>
      <c r="G57" s="6">
        <v>0.92</v>
      </c>
      <c r="H57" s="6">
        <v>0.85</v>
      </c>
      <c r="I57" s="6">
        <v>0.75</v>
      </c>
      <c r="J57" s="7">
        <v>0.67</v>
      </c>
    </row>
    <row r="58" spans="1:10" ht="15" thickBot="1" x14ac:dyDescent="0.25">
      <c r="A58" s="19" t="s">
        <v>5</v>
      </c>
      <c r="B58" s="6">
        <v>1.01</v>
      </c>
      <c r="C58" s="6">
        <v>1.01</v>
      </c>
      <c r="D58" s="6">
        <v>0.98</v>
      </c>
      <c r="E58" s="6">
        <v>0.94</v>
      </c>
      <c r="F58" s="6">
        <v>0.9</v>
      </c>
      <c r="G58" s="6">
        <v>0.84</v>
      </c>
      <c r="H58" s="6">
        <v>0.77</v>
      </c>
      <c r="I58" s="6">
        <v>0.68</v>
      </c>
      <c r="J58" s="7">
        <v>0.59</v>
      </c>
    </row>
    <row r="59" spans="1:10" ht="15" thickBot="1" x14ac:dyDescent="0.25">
      <c r="A59" s="19" t="s">
        <v>6</v>
      </c>
      <c r="B59" s="6">
        <v>1.01</v>
      </c>
      <c r="C59" s="6">
        <v>1</v>
      </c>
      <c r="D59" s="6">
        <v>0.97</v>
      </c>
      <c r="E59" s="6">
        <v>0.93</v>
      </c>
      <c r="F59" s="6">
        <v>0.87</v>
      </c>
      <c r="G59" s="6">
        <v>0.81</v>
      </c>
      <c r="H59" s="6">
        <v>0.74</v>
      </c>
      <c r="I59" s="6">
        <v>0.65</v>
      </c>
      <c r="J59" s="7">
        <v>0.55000000000000004</v>
      </c>
    </row>
    <row r="60" spans="1:10" ht="15" thickBot="1" x14ac:dyDescent="0.25">
      <c r="A60" s="19" t="s">
        <v>7</v>
      </c>
      <c r="B60" s="6">
        <v>1.01</v>
      </c>
      <c r="C60" s="6">
        <v>1.01</v>
      </c>
      <c r="D60" s="6">
        <v>0.98</v>
      </c>
      <c r="E60" s="6">
        <v>0.94</v>
      </c>
      <c r="F60" s="6">
        <v>0.89</v>
      </c>
      <c r="G60" s="6">
        <v>0.83</v>
      </c>
      <c r="H60" s="6">
        <v>0.75</v>
      </c>
      <c r="I60" s="6">
        <v>0.67</v>
      </c>
      <c r="J60" s="7">
        <v>0.56999999999999995</v>
      </c>
    </row>
    <row r="61" spans="1:10" ht="15" thickBot="1" x14ac:dyDescent="0.25">
      <c r="A61" s="19" t="s">
        <v>48</v>
      </c>
      <c r="B61" s="6">
        <v>1.02</v>
      </c>
      <c r="C61" s="6">
        <v>1.02</v>
      </c>
      <c r="D61" s="6">
        <v>1</v>
      </c>
      <c r="E61" s="6">
        <v>0.96</v>
      </c>
      <c r="F61" s="6">
        <v>0.92</v>
      </c>
      <c r="G61" s="6">
        <v>0.87</v>
      </c>
      <c r="H61" s="6">
        <v>0.8</v>
      </c>
      <c r="I61" s="6">
        <v>0.71</v>
      </c>
      <c r="J61" s="7">
        <v>0.61</v>
      </c>
    </row>
    <row r="62" spans="1:10" ht="15" thickBot="1" x14ac:dyDescent="0.25">
      <c r="A62" s="19" t="s">
        <v>49</v>
      </c>
      <c r="B62" s="6">
        <v>1.04</v>
      </c>
      <c r="C62" s="6">
        <v>1.08</v>
      </c>
      <c r="D62" s="6">
        <v>1.08</v>
      </c>
      <c r="E62" s="6">
        <v>1.07</v>
      </c>
      <c r="F62" s="6">
        <v>1.05</v>
      </c>
      <c r="G62" s="6">
        <v>1.02</v>
      </c>
      <c r="H62" s="6">
        <v>0.94</v>
      </c>
      <c r="I62" s="6">
        <v>0.86</v>
      </c>
      <c r="J62" s="7">
        <v>0.76</v>
      </c>
    </row>
    <row r="63" spans="1:10" ht="15" thickBot="1" x14ac:dyDescent="0.25">
      <c r="A63" s="19" t="s">
        <v>50</v>
      </c>
      <c r="B63" s="6">
        <v>1.08</v>
      </c>
      <c r="C63" s="6">
        <v>1.1100000000000001</v>
      </c>
      <c r="D63" s="6">
        <v>1.1499999999999999</v>
      </c>
      <c r="E63" s="6">
        <v>1.17</v>
      </c>
      <c r="F63" s="6">
        <v>1.17</v>
      </c>
      <c r="G63" s="6">
        <v>1.1299999999999999</v>
      </c>
      <c r="H63" s="6">
        <v>1.08</v>
      </c>
      <c r="I63" s="6">
        <v>1</v>
      </c>
      <c r="J63" s="7">
        <v>0.9</v>
      </c>
    </row>
    <row r="64" spans="1:10" ht="15" thickBot="1" x14ac:dyDescent="0.25">
      <c r="A64" s="19" t="s">
        <v>51</v>
      </c>
      <c r="B64" s="6">
        <v>1.1000000000000001</v>
      </c>
      <c r="C64" s="6">
        <v>1.2</v>
      </c>
      <c r="D64" s="6">
        <v>1.28</v>
      </c>
      <c r="E64" s="6">
        <v>1.33</v>
      </c>
      <c r="F64" s="6">
        <v>1.33</v>
      </c>
      <c r="G64" s="6">
        <v>1.36</v>
      </c>
      <c r="H64" s="6">
        <v>1.35</v>
      </c>
      <c r="I64" s="6">
        <v>1.36</v>
      </c>
      <c r="J64" s="7">
        <v>1.25</v>
      </c>
    </row>
    <row r="65" spans="1:10" ht="15" thickBot="1" x14ac:dyDescent="0.25">
      <c r="A65" s="20" t="s">
        <v>52</v>
      </c>
      <c r="B65" s="10">
        <v>1.1200000000000001</v>
      </c>
      <c r="C65" s="10">
        <v>1.23</v>
      </c>
      <c r="D65" s="10">
        <v>1.32</v>
      </c>
      <c r="E65" s="10">
        <v>1.37</v>
      </c>
      <c r="F65" s="10">
        <v>1.4</v>
      </c>
      <c r="G65" s="10">
        <v>1.41</v>
      </c>
      <c r="H65" s="10">
        <v>1.37</v>
      </c>
      <c r="I65" s="10">
        <v>1.3</v>
      </c>
      <c r="J65" s="11">
        <v>1.23</v>
      </c>
    </row>
    <row r="66" spans="1:10" ht="15" thickTop="1" x14ac:dyDescent="0.2"/>
    <row r="67" spans="1:10" ht="15.75" thickBot="1" x14ac:dyDescent="0.3">
      <c r="A67" s="23" t="s">
        <v>289</v>
      </c>
    </row>
    <row r="68" spans="1:10" ht="15.75" thickTop="1" thickBot="1" x14ac:dyDescent="0.25">
      <c r="A68" s="142" t="s">
        <v>0</v>
      </c>
      <c r="B68" s="168" t="s">
        <v>285</v>
      </c>
      <c r="C68" s="169"/>
      <c r="D68" s="169"/>
      <c r="E68" s="169"/>
      <c r="F68" s="169"/>
      <c r="G68" s="169"/>
      <c r="H68" s="169"/>
      <c r="I68" s="169"/>
      <c r="J68" s="170"/>
    </row>
    <row r="69" spans="1:10" ht="15" thickBot="1" x14ac:dyDescent="0.25">
      <c r="A69" s="144"/>
      <c r="B69" s="14">
        <v>10</v>
      </c>
      <c r="C69" s="14">
        <v>20</v>
      </c>
      <c r="D69" s="14">
        <v>30</v>
      </c>
      <c r="E69" s="14">
        <v>40</v>
      </c>
      <c r="F69" s="14">
        <v>50</v>
      </c>
      <c r="G69" s="14">
        <v>60</v>
      </c>
      <c r="H69" s="14">
        <v>70</v>
      </c>
      <c r="I69" s="14">
        <v>80</v>
      </c>
      <c r="J69" s="15">
        <v>90</v>
      </c>
    </row>
    <row r="70" spans="1:10" ht="15.75" thickTop="1" thickBot="1" x14ac:dyDescent="0.25">
      <c r="A70" s="19" t="s">
        <v>45</v>
      </c>
      <c r="B70" s="6">
        <v>1.06</v>
      </c>
      <c r="C70" s="6">
        <v>1.0900000000000001</v>
      </c>
      <c r="D70" s="6">
        <v>1.1299999999999999</v>
      </c>
      <c r="E70" s="6">
        <v>1.1399999999999999</v>
      </c>
      <c r="F70" s="6">
        <v>1.1399999999999999</v>
      </c>
      <c r="G70" s="6">
        <v>1.1000000000000001</v>
      </c>
      <c r="H70" s="6">
        <v>1.06</v>
      </c>
      <c r="I70" s="6">
        <v>0.99</v>
      </c>
      <c r="J70" s="7">
        <v>0.9</v>
      </c>
    </row>
    <row r="71" spans="1:10" ht="15" thickBot="1" x14ac:dyDescent="0.25">
      <c r="A71" s="19" t="s">
        <v>46</v>
      </c>
      <c r="B71" s="6">
        <v>1.05</v>
      </c>
      <c r="C71" s="6">
        <v>1.06</v>
      </c>
      <c r="D71" s="6">
        <v>1.07</v>
      </c>
      <c r="E71" s="6">
        <v>1.07</v>
      </c>
      <c r="F71" s="6">
        <v>1.05</v>
      </c>
      <c r="G71" s="6">
        <v>1.02</v>
      </c>
      <c r="H71" s="6">
        <v>0.96</v>
      </c>
      <c r="I71" s="6">
        <v>0.89</v>
      </c>
      <c r="J71" s="7">
        <v>0.81</v>
      </c>
    </row>
    <row r="72" spans="1:10" ht="15" thickBot="1" x14ac:dyDescent="0.25">
      <c r="A72" s="19" t="s">
        <v>3</v>
      </c>
      <c r="B72" s="6">
        <v>1.03</v>
      </c>
      <c r="C72" s="6">
        <v>1.05</v>
      </c>
      <c r="D72" s="6">
        <v>1.04</v>
      </c>
      <c r="E72" s="6">
        <v>1.01</v>
      </c>
      <c r="F72" s="6">
        <v>0.98</v>
      </c>
      <c r="G72" s="6">
        <v>0.94</v>
      </c>
      <c r="H72" s="6">
        <v>0.88</v>
      </c>
      <c r="I72" s="6">
        <v>0.81</v>
      </c>
      <c r="J72" s="7">
        <v>0.72</v>
      </c>
    </row>
    <row r="73" spans="1:10" ht="15" thickBot="1" x14ac:dyDescent="0.25">
      <c r="A73" s="19" t="s">
        <v>47</v>
      </c>
      <c r="B73" s="6">
        <v>1.01</v>
      </c>
      <c r="C73" s="6">
        <v>1.02</v>
      </c>
      <c r="D73" s="6">
        <v>1</v>
      </c>
      <c r="E73" s="6">
        <v>0.98</v>
      </c>
      <c r="F73" s="6">
        <v>0.92</v>
      </c>
      <c r="G73" s="6">
        <v>0.87</v>
      </c>
      <c r="H73" s="6">
        <v>0.81</v>
      </c>
      <c r="I73" s="6">
        <v>0.74</v>
      </c>
      <c r="J73" s="7">
        <v>0.64</v>
      </c>
    </row>
    <row r="74" spans="1:10" ht="15" thickBot="1" x14ac:dyDescent="0.25">
      <c r="A74" s="19" t="s">
        <v>5</v>
      </c>
      <c r="B74" s="6">
        <v>1</v>
      </c>
      <c r="C74" s="6">
        <v>1</v>
      </c>
      <c r="D74" s="6">
        <v>0.97</v>
      </c>
      <c r="E74" s="6">
        <v>0.93</v>
      </c>
      <c r="F74" s="6">
        <v>0.87</v>
      </c>
      <c r="G74" s="6">
        <v>0.81</v>
      </c>
      <c r="H74" s="6">
        <v>0.75</v>
      </c>
      <c r="I74" s="6">
        <v>0.67</v>
      </c>
      <c r="J74" s="7">
        <v>0.59</v>
      </c>
    </row>
    <row r="75" spans="1:10" ht="15" thickBot="1" x14ac:dyDescent="0.25">
      <c r="A75" s="19" t="s">
        <v>6</v>
      </c>
      <c r="B75" s="6">
        <v>1</v>
      </c>
      <c r="C75" s="6">
        <v>0.99</v>
      </c>
      <c r="D75" s="6">
        <v>0.96</v>
      </c>
      <c r="E75" s="6">
        <v>0.92</v>
      </c>
      <c r="F75" s="6">
        <v>0.86</v>
      </c>
      <c r="G75" s="6">
        <v>0.79</v>
      </c>
      <c r="H75" s="6">
        <v>0.73</v>
      </c>
      <c r="I75" s="6">
        <v>0.65</v>
      </c>
      <c r="J75" s="7">
        <v>0.56000000000000005</v>
      </c>
    </row>
    <row r="76" spans="1:10" ht="15" thickBot="1" x14ac:dyDescent="0.25">
      <c r="A76" s="19" t="s">
        <v>7</v>
      </c>
      <c r="B76" s="6">
        <v>1</v>
      </c>
      <c r="C76" s="6">
        <v>0.99</v>
      </c>
      <c r="D76" s="6">
        <v>0.97</v>
      </c>
      <c r="E76" s="6">
        <v>0.93</v>
      </c>
      <c r="F76" s="6">
        <v>0.86</v>
      </c>
      <c r="G76" s="6">
        <v>0.81</v>
      </c>
      <c r="H76" s="6">
        <v>0.74</v>
      </c>
      <c r="I76" s="6">
        <v>0.66</v>
      </c>
      <c r="J76" s="7">
        <v>0.57999999999999996</v>
      </c>
    </row>
    <row r="77" spans="1:10" ht="15" thickBot="1" x14ac:dyDescent="0.25">
      <c r="A77" s="19" t="s">
        <v>48</v>
      </c>
      <c r="B77" s="6">
        <v>1.01</v>
      </c>
      <c r="C77" s="6">
        <v>1</v>
      </c>
      <c r="D77" s="6">
        <v>0.98</v>
      </c>
      <c r="E77" s="6">
        <v>0.94</v>
      </c>
      <c r="F77" s="6">
        <v>0.88</v>
      </c>
      <c r="G77" s="6">
        <v>0.83</v>
      </c>
      <c r="H77" s="6">
        <v>0.77</v>
      </c>
      <c r="I77" s="6">
        <v>0.69</v>
      </c>
      <c r="J77" s="7">
        <v>0.6</v>
      </c>
    </row>
    <row r="78" spans="1:10" ht="15" thickBot="1" x14ac:dyDescent="0.25">
      <c r="A78" s="19" t="s">
        <v>49</v>
      </c>
      <c r="B78" s="6">
        <v>1.03</v>
      </c>
      <c r="C78" s="6">
        <v>1.04</v>
      </c>
      <c r="D78" s="6">
        <v>1.04</v>
      </c>
      <c r="E78" s="6">
        <v>1</v>
      </c>
      <c r="F78" s="6">
        <v>0.98</v>
      </c>
      <c r="G78" s="6">
        <v>0.93</v>
      </c>
      <c r="H78" s="6">
        <v>0.88</v>
      </c>
      <c r="I78" s="6">
        <v>0.8</v>
      </c>
      <c r="J78" s="7">
        <v>0.71</v>
      </c>
    </row>
    <row r="79" spans="1:10" ht="15" thickBot="1" x14ac:dyDescent="0.25">
      <c r="A79" s="19" t="s">
        <v>50</v>
      </c>
      <c r="B79" s="6">
        <v>1.04</v>
      </c>
      <c r="C79" s="6">
        <v>1.07</v>
      </c>
      <c r="D79" s="6">
        <v>1.05</v>
      </c>
      <c r="E79" s="6">
        <v>1.06</v>
      </c>
      <c r="F79" s="6">
        <v>1.04</v>
      </c>
      <c r="G79" s="6">
        <v>1.01</v>
      </c>
      <c r="H79" s="6">
        <v>0.95</v>
      </c>
      <c r="I79" s="6">
        <v>0.88</v>
      </c>
      <c r="J79" s="7">
        <v>0.78</v>
      </c>
    </row>
    <row r="80" spans="1:10" ht="15" thickBot="1" x14ac:dyDescent="0.25">
      <c r="A80" s="19" t="s">
        <v>51</v>
      </c>
      <c r="B80" s="6">
        <v>1.07</v>
      </c>
      <c r="C80" s="6">
        <v>1.1200000000000001</v>
      </c>
      <c r="D80" s="6">
        <v>1.17</v>
      </c>
      <c r="E80" s="6">
        <v>1.2</v>
      </c>
      <c r="F80" s="6">
        <v>1.21</v>
      </c>
      <c r="G80" s="6">
        <v>1.19</v>
      </c>
      <c r="H80" s="6">
        <v>1.1299999999999999</v>
      </c>
      <c r="I80" s="6">
        <v>1.07</v>
      </c>
      <c r="J80" s="7">
        <v>0.99</v>
      </c>
    </row>
    <row r="81" spans="1:10" ht="15" thickBot="1" x14ac:dyDescent="0.25">
      <c r="A81" s="20" t="s">
        <v>52</v>
      </c>
      <c r="B81" s="10">
        <v>1.0900000000000001</v>
      </c>
      <c r="C81" s="10">
        <v>1.1499999999999999</v>
      </c>
      <c r="D81" s="10">
        <v>1.2</v>
      </c>
      <c r="E81" s="10">
        <v>1.22</v>
      </c>
      <c r="F81" s="10">
        <v>1.23</v>
      </c>
      <c r="G81" s="10">
        <v>1.23</v>
      </c>
      <c r="H81" s="10">
        <v>1.17</v>
      </c>
      <c r="I81" s="10">
        <v>1.1200000000000001</v>
      </c>
      <c r="J81" s="11">
        <v>1.02</v>
      </c>
    </row>
    <row r="82" spans="1:10" ht="15" thickTop="1" x14ac:dyDescent="0.2"/>
    <row r="83" spans="1:10" ht="15.75" thickBot="1" x14ac:dyDescent="0.3">
      <c r="A83" s="23" t="s">
        <v>290</v>
      </c>
    </row>
    <row r="84" spans="1:10" ht="15.75" thickTop="1" thickBot="1" x14ac:dyDescent="0.25">
      <c r="A84" s="142" t="s">
        <v>0</v>
      </c>
      <c r="B84" s="168" t="s">
        <v>285</v>
      </c>
      <c r="C84" s="169"/>
      <c r="D84" s="169"/>
      <c r="E84" s="169"/>
      <c r="F84" s="169"/>
      <c r="G84" s="169"/>
      <c r="H84" s="169"/>
      <c r="I84" s="169"/>
      <c r="J84" s="170"/>
    </row>
    <row r="85" spans="1:10" ht="15" thickBot="1" x14ac:dyDescent="0.25">
      <c r="A85" s="144"/>
      <c r="B85" s="14">
        <v>10</v>
      </c>
      <c r="C85" s="14">
        <v>20</v>
      </c>
      <c r="D85" s="14">
        <v>30</v>
      </c>
      <c r="E85" s="14">
        <v>40</v>
      </c>
      <c r="F85" s="14">
        <v>50</v>
      </c>
      <c r="G85" s="14">
        <v>60</v>
      </c>
      <c r="H85" s="14">
        <v>70</v>
      </c>
      <c r="I85" s="14">
        <v>80</v>
      </c>
      <c r="J85" s="15">
        <v>90</v>
      </c>
    </row>
    <row r="86" spans="1:10" ht="15.75" thickTop="1" thickBot="1" x14ac:dyDescent="0.25">
      <c r="A86" s="19" t="s">
        <v>45</v>
      </c>
      <c r="B86" s="6">
        <v>1.03</v>
      </c>
      <c r="C86" s="6">
        <v>0.98</v>
      </c>
      <c r="D86" s="6">
        <v>1</v>
      </c>
      <c r="E86" s="6">
        <v>0.99</v>
      </c>
      <c r="F86" s="6">
        <v>0.98</v>
      </c>
      <c r="G86" s="6">
        <v>0.94</v>
      </c>
      <c r="H86" s="6">
        <v>0.89</v>
      </c>
      <c r="I86" s="6">
        <v>0.82</v>
      </c>
      <c r="J86" s="7">
        <v>0.75</v>
      </c>
    </row>
    <row r="87" spans="1:10" ht="15" thickBot="1" x14ac:dyDescent="0.25">
      <c r="A87" s="19" t="s">
        <v>46</v>
      </c>
      <c r="B87" s="6">
        <v>1.01</v>
      </c>
      <c r="C87" s="6">
        <v>1.01</v>
      </c>
      <c r="D87" s="6">
        <v>0.96</v>
      </c>
      <c r="E87" s="6">
        <v>0.96</v>
      </c>
      <c r="F87" s="6">
        <v>0.93</v>
      </c>
      <c r="G87" s="6">
        <v>0.9</v>
      </c>
      <c r="H87" s="6">
        <v>0.84</v>
      </c>
      <c r="I87" s="6">
        <v>0.77</v>
      </c>
      <c r="J87" s="7">
        <v>0.7</v>
      </c>
    </row>
    <row r="88" spans="1:10" ht="15" thickBot="1" x14ac:dyDescent="0.25">
      <c r="A88" s="19" t="s">
        <v>3</v>
      </c>
      <c r="B88" s="6">
        <v>1</v>
      </c>
      <c r="C88" s="6">
        <v>1</v>
      </c>
      <c r="D88" s="6">
        <v>0.99</v>
      </c>
      <c r="E88" s="6">
        <v>0.92</v>
      </c>
      <c r="F88" s="6">
        <v>0.9</v>
      </c>
      <c r="G88" s="6">
        <v>0.86</v>
      </c>
      <c r="H88" s="6">
        <v>0.8</v>
      </c>
      <c r="I88" s="6">
        <v>0.74</v>
      </c>
      <c r="J88" s="7">
        <v>0.66</v>
      </c>
    </row>
    <row r="89" spans="1:10" ht="15" thickBot="1" x14ac:dyDescent="0.25">
      <c r="A89" s="19" t="s">
        <v>47</v>
      </c>
      <c r="B89" s="6">
        <v>1</v>
      </c>
      <c r="C89" s="6">
        <v>0.99</v>
      </c>
      <c r="D89" s="6">
        <v>0.96</v>
      </c>
      <c r="E89" s="6">
        <v>0.93</v>
      </c>
      <c r="F89" s="6">
        <v>0.85</v>
      </c>
      <c r="G89" s="6">
        <v>0.81</v>
      </c>
      <c r="H89" s="6">
        <v>0.75</v>
      </c>
      <c r="I89" s="6">
        <v>0.69</v>
      </c>
      <c r="J89" s="7">
        <v>0.61</v>
      </c>
    </row>
    <row r="90" spans="1:10" ht="15" thickBot="1" x14ac:dyDescent="0.25">
      <c r="A90" s="19" t="s">
        <v>5</v>
      </c>
      <c r="B90" s="6">
        <v>1</v>
      </c>
      <c r="C90" s="6">
        <v>0.98</v>
      </c>
      <c r="D90" s="6">
        <v>0.95</v>
      </c>
      <c r="E90" s="6">
        <v>0.9</v>
      </c>
      <c r="F90" s="6">
        <v>0.85</v>
      </c>
      <c r="G90" s="6">
        <v>0.78</v>
      </c>
      <c r="H90" s="6">
        <v>0.72</v>
      </c>
      <c r="I90" s="6">
        <v>0.65</v>
      </c>
      <c r="J90" s="7">
        <v>0.57999999999999996</v>
      </c>
    </row>
    <row r="91" spans="1:10" ht="15" thickBot="1" x14ac:dyDescent="0.25">
      <c r="A91" s="19" t="s">
        <v>6</v>
      </c>
      <c r="B91" s="6">
        <v>1</v>
      </c>
      <c r="C91" s="6">
        <v>0.98</v>
      </c>
      <c r="D91" s="6">
        <v>0.94</v>
      </c>
      <c r="E91" s="6">
        <v>0.9</v>
      </c>
      <c r="F91" s="6">
        <v>0.84</v>
      </c>
      <c r="G91" s="6">
        <v>0.76</v>
      </c>
      <c r="H91" s="6">
        <v>0.71</v>
      </c>
      <c r="I91" s="6">
        <v>0.64</v>
      </c>
      <c r="J91" s="7">
        <v>0.56000000000000005</v>
      </c>
    </row>
    <row r="92" spans="1:10" ht="15" thickBot="1" x14ac:dyDescent="0.25">
      <c r="A92" s="19" t="s">
        <v>7</v>
      </c>
      <c r="B92" s="6">
        <v>1</v>
      </c>
      <c r="C92" s="6">
        <v>0.98</v>
      </c>
      <c r="D92" s="6">
        <v>0.94</v>
      </c>
      <c r="E92" s="6">
        <v>0.9</v>
      </c>
      <c r="F92" s="6">
        <v>0.84</v>
      </c>
      <c r="G92" s="6">
        <v>0.78</v>
      </c>
      <c r="H92" s="6">
        <v>0.71</v>
      </c>
      <c r="I92" s="6">
        <v>0.65</v>
      </c>
      <c r="J92" s="7">
        <v>0.56999999999999995</v>
      </c>
    </row>
    <row r="93" spans="1:10" ht="15" thickBot="1" x14ac:dyDescent="0.25">
      <c r="A93" s="19" t="s">
        <v>48</v>
      </c>
      <c r="B93" s="6">
        <v>1</v>
      </c>
      <c r="C93" s="6">
        <v>0.98</v>
      </c>
      <c r="D93" s="6">
        <v>0.95</v>
      </c>
      <c r="E93" s="6">
        <v>0.9</v>
      </c>
      <c r="F93" s="6">
        <v>0.85</v>
      </c>
      <c r="G93" s="6">
        <v>0.78</v>
      </c>
      <c r="H93" s="6">
        <v>0.72</v>
      </c>
      <c r="I93" s="6">
        <v>0.66</v>
      </c>
      <c r="J93" s="7">
        <v>0.57999999999999996</v>
      </c>
    </row>
    <row r="94" spans="1:10" ht="15" thickBot="1" x14ac:dyDescent="0.25">
      <c r="A94" s="19" t="s">
        <v>49</v>
      </c>
      <c r="B94" s="6">
        <v>1.01</v>
      </c>
      <c r="C94" s="6">
        <v>1</v>
      </c>
      <c r="D94" s="6">
        <v>0.99</v>
      </c>
      <c r="E94" s="6">
        <v>0.95</v>
      </c>
      <c r="F94" s="6">
        <v>0.89</v>
      </c>
      <c r="G94" s="6">
        <v>0.85</v>
      </c>
      <c r="H94" s="6">
        <v>0.8</v>
      </c>
      <c r="I94" s="6">
        <v>0.73</v>
      </c>
      <c r="J94" s="7">
        <v>0.65</v>
      </c>
    </row>
    <row r="95" spans="1:10" ht="15" thickBot="1" x14ac:dyDescent="0.25">
      <c r="A95" s="19" t="s">
        <v>50</v>
      </c>
      <c r="B95" s="6">
        <v>1.01</v>
      </c>
      <c r="C95" s="6">
        <v>1.01</v>
      </c>
      <c r="D95" s="6">
        <v>0.99</v>
      </c>
      <c r="E95" s="6">
        <v>0.93</v>
      </c>
      <c r="F95" s="6">
        <v>0.91</v>
      </c>
      <c r="G95" s="6">
        <v>0.88</v>
      </c>
      <c r="H95" s="6">
        <v>0.82</v>
      </c>
      <c r="I95" s="6">
        <v>0.76</v>
      </c>
      <c r="J95" s="7">
        <v>0.68</v>
      </c>
    </row>
    <row r="96" spans="1:10" ht="15" thickBot="1" x14ac:dyDescent="0.25">
      <c r="A96" s="19" t="s">
        <v>51</v>
      </c>
      <c r="B96" s="6">
        <v>1.04</v>
      </c>
      <c r="C96" s="6">
        <v>1.04</v>
      </c>
      <c r="D96" s="6">
        <v>1.04</v>
      </c>
      <c r="E96" s="6">
        <v>1.04</v>
      </c>
      <c r="F96" s="6">
        <v>1.04</v>
      </c>
      <c r="G96" s="6">
        <v>1.01</v>
      </c>
      <c r="H96" s="6">
        <v>0.96</v>
      </c>
      <c r="I96" s="6">
        <v>0.92</v>
      </c>
      <c r="J96" s="7">
        <v>0.83</v>
      </c>
    </row>
    <row r="97" spans="1:10" ht="15" thickBot="1" x14ac:dyDescent="0.25">
      <c r="A97" s="20" t="s">
        <v>52</v>
      </c>
      <c r="B97" s="10">
        <v>1.04</v>
      </c>
      <c r="C97" s="10">
        <v>1.03</v>
      </c>
      <c r="D97" s="10">
        <v>1.05</v>
      </c>
      <c r="E97" s="10">
        <v>1.06</v>
      </c>
      <c r="F97" s="10">
        <v>1.05</v>
      </c>
      <c r="G97" s="10">
        <v>1.02</v>
      </c>
      <c r="H97" s="10">
        <v>0.99</v>
      </c>
      <c r="I97" s="10">
        <v>0.92</v>
      </c>
      <c r="J97" s="11">
        <v>0.84</v>
      </c>
    </row>
    <row r="98" spans="1:10" ht="15" thickTop="1" x14ac:dyDescent="0.2"/>
    <row r="99" spans="1:10" ht="15.75" thickBot="1" x14ac:dyDescent="0.3">
      <c r="A99" s="23" t="s">
        <v>291</v>
      </c>
    </row>
    <row r="100" spans="1:10" ht="15.75" thickTop="1" thickBot="1" x14ac:dyDescent="0.25">
      <c r="A100" s="142" t="s">
        <v>0</v>
      </c>
      <c r="B100" s="168" t="s">
        <v>285</v>
      </c>
      <c r="C100" s="169"/>
      <c r="D100" s="169"/>
      <c r="E100" s="169"/>
      <c r="F100" s="169"/>
      <c r="G100" s="169"/>
      <c r="H100" s="169"/>
      <c r="I100" s="169"/>
      <c r="J100" s="170"/>
    </row>
    <row r="101" spans="1:10" ht="15" thickBot="1" x14ac:dyDescent="0.25">
      <c r="A101" s="144"/>
      <c r="B101" s="14">
        <v>10</v>
      </c>
      <c r="C101" s="14">
        <v>20</v>
      </c>
      <c r="D101" s="14">
        <v>30</v>
      </c>
      <c r="E101" s="14">
        <v>40</v>
      </c>
      <c r="F101" s="14">
        <v>50</v>
      </c>
      <c r="G101" s="14">
        <v>60</v>
      </c>
      <c r="H101" s="14">
        <v>70</v>
      </c>
      <c r="I101" s="14">
        <v>80</v>
      </c>
      <c r="J101" s="15">
        <v>90</v>
      </c>
    </row>
    <row r="102" spans="1:10" ht="15.75" thickTop="1" thickBot="1" x14ac:dyDescent="0.25">
      <c r="A102" s="19" t="s">
        <v>45</v>
      </c>
      <c r="B102" s="6">
        <v>0.99</v>
      </c>
      <c r="C102" s="6">
        <v>0.97</v>
      </c>
      <c r="D102" s="6">
        <v>0.95</v>
      </c>
      <c r="E102" s="6">
        <v>0.92</v>
      </c>
      <c r="F102" s="6">
        <v>0.87</v>
      </c>
      <c r="G102" s="6">
        <v>0.83</v>
      </c>
      <c r="H102" s="6">
        <v>0.76</v>
      </c>
      <c r="I102" s="6">
        <v>0.69</v>
      </c>
      <c r="J102" s="7">
        <v>0.63</v>
      </c>
    </row>
    <row r="103" spans="1:10" ht="15" thickBot="1" x14ac:dyDescent="0.25">
      <c r="A103" s="19" t="s">
        <v>46</v>
      </c>
      <c r="B103" s="6">
        <v>0.98</v>
      </c>
      <c r="C103" s="6">
        <v>0.95</v>
      </c>
      <c r="D103" s="6">
        <v>0.92</v>
      </c>
      <c r="E103" s="6">
        <v>0.88</v>
      </c>
      <c r="F103" s="6">
        <v>0.84</v>
      </c>
      <c r="G103" s="6">
        <v>0.78</v>
      </c>
      <c r="H103" s="6">
        <v>0.73</v>
      </c>
      <c r="I103" s="6">
        <v>0.67</v>
      </c>
      <c r="J103" s="7">
        <v>0.6</v>
      </c>
    </row>
    <row r="104" spans="1:10" ht="15" thickBot="1" x14ac:dyDescent="0.25">
      <c r="A104" s="19" t="s">
        <v>3</v>
      </c>
      <c r="B104" s="6">
        <v>0.98</v>
      </c>
      <c r="C104" s="6">
        <v>0.95</v>
      </c>
      <c r="D104" s="6">
        <v>0.92</v>
      </c>
      <c r="E104" s="6">
        <v>0.87</v>
      </c>
      <c r="F104" s="6">
        <v>0.82</v>
      </c>
      <c r="G104" s="6">
        <v>0.78</v>
      </c>
      <c r="H104" s="6">
        <v>0.72</v>
      </c>
      <c r="I104" s="6">
        <v>0.67</v>
      </c>
      <c r="J104" s="7">
        <v>0.6</v>
      </c>
    </row>
    <row r="105" spans="1:10" ht="15" thickBot="1" x14ac:dyDescent="0.25">
      <c r="A105" s="19" t="s">
        <v>47</v>
      </c>
      <c r="B105" s="6">
        <v>0.99</v>
      </c>
      <c r="C105" s="6">
        <v>0.96</v>
      </c>
      <c r="D105" s="6">
        <v>0.92</v>
      </c>
      <c r="E105" s="6">
        <v>0.88</v>
      </c>
      <c r="F105" s="6">
        <v>0.82</v>
      </c>
      <c r="G105" s="6">
        <v>0.76</v>
      </c>
      <c r="H105" s="6">
        <v>0.7</v>
      </c>
      <c r="I105" s="6">
        <v>0.64</v>
      </c>
      <c r="J105" s="7">
        <v>0.56999999999999995</v>
      </c>
    </row>
    <row r="106" spans="1:10" ht="15" thickBot="1" x14ac:dyDescent="0.25">
      <c r="A106" s="19" t="s">
        <v>5</v>
      </c>
      <c r="B106" s="6">
        <v>0.99</v>
      </c>
      <c r="C106" s="6">
        <v>0.96</v>
      </c>
      <c r="D106" s="6">
        <v>0.92</v>
      </c>
      <c r="E106" s="6">
        <v>0.87</v>
      </c>
      <c r="F106" s="6">
        <v>0.81</v>
      </c>
      <c r="G106" s="6">
        <v>0.75</v>
      </c>
      <c r="H106" s="6">
        <v>0.69</v>
      </c>
      <c r="I106" s="6">
        <v>0.62</v>
      </c>
      <c r="J106" s="7">
        <v>0.56000000000000005</v>
      </c>
    </row>
    <row r="107" spans="1:10" ht="15" thickBot="1" x14ac:dyDescent="0.25">
      <c r="A107" s="19" t="s">
        <v>6</v>
      </c>
      <c r="B107" s="6">
        <v>0.99</v>
      </c>
      <c r="C107" s="6">
        <v>0.95</v>
      </c>
      <c r="D107" s="6">
        <v>0.91</v>
      </c>
      <c r="E107" s="6">
        <v>0.86</v>
      </c>
      <c r="F107" s="6">
        <v>0.8</v>
      </c>
      <c r="G107" s="6">
        <v>0.74</v>
      </c>
      <c r="H107" s="6">
        <v>0.68</v>
      </c>
      <c r="I107" s="6">
        <v>0.61</v>
      </c>
      <c r="J107" s="7">
        <v>0.54</v>
      </c>
    </row>
    <row r="108" spans="1:10" ht="15" thickBot="1" x14ac:dyDescent="0.25">
      <c r="A108" s="19" t="s">
        <v>7</v>
      </c>
      <c r="B108" s="6">
        <v>0.98</v>
      </c>
      <c r="C108" s="6">
        <v>0.95</v>
      </c>
      <c r="D108" s="6">
        <v>0.9</v>
      </c>
      <c r="E108" s="6">
        <v>0.85</v>
      </c>
      <c r="F108" s="6">
        <v>0.79</v>
      </c>
      <c r="G108" s="6">
        <v>0.73</v>
      </c>
      <c r="H108" s="6">
        <v>0.67</v>
      </c>
      <c r="I108" s="6">
        <v>0.62</v>
      </c>
      <c r="J108" s="7">
        <v>0.54</v>
      </c>
    </row>
    <row r="109" spans="1:10" ht="15" thickBot="1" x14ac:dyDescent="0.25">
      <c r="A109" s="19" t="s">
        <v>48</v>
      </c>
      <c r="B109" s="6">
        <v>0.99</v>
      </c>
      <c r="C109" s="6">
        <v>0.96</v>
      </c>
      <c r="D109" s="6">
        <v>0.91</v>
      </c>
      <c r="E109" s="6">
        <v>0.86</v>
      </c>
      <c r="F109" s="6">
        <v>0.81</v>
      </c>
      <c r="G109" s="6">
        <v>0.75</v>
      </c>
      <c r="H109" s="6">
        <v>0.67</v>
      </c>
      <c r="I109" s="6">
        <v>0.62</v>
      </c>
      <c r="J109" s="7">
        <v>0.55000000000000004</v>
      </c>
    </row>
    <row r="110" spans="1:10" ht="15" thickBot="1" x14ac:dyDescent="0.25">
      <c r="A110" s="19" t="s">
        <v>49</v>
      </c>
      <c r="B110" s="6">
        <v>0.99</v>
      </c>
      <c r="C110" s="6">
        <v>0.97</v>
      </c>
      <c r="D110" s="6">
        <v>0.93</v>
      </c>
      <c r="E110" s="6">
        <v>0.89</v>
      </c>
      <c r="F110" s="6">
        <v>0.84</v>
      </c>
      <c r="G110" s="6">
        <v>0.78</v>
      </c>
      <c r="H110" s="6">
        <v>0.72</v>
      </c>
      <c r="I110" s="6">
        <v>0.66</v>
      </c>
      <c r="J110" s="7">
        <v>0.59</v>
      </c>
    </row>
    <row r="111" spans="1:10" ht="15" thickBot="1" x14ac:dyDescent="0.25">
      <c r="A111" s="19" t="s">
        <v>50</v>
      </c>
      <c r="B111" s="6">
        <v>1.01</v>
      </c>
      <c r="C111" s="6">
        <v>1</v>
      </c>
      <c r="D111" s="6">
        <v>0.98</v>
      </c>
      <c r="E111" s="6">
        <v>0.94</v>
      </c>
      <c r="F111" s="6">
        <v>0.9</v>
      </c>
      <c r="G111" s="6">
        <v>0.86</v>
      </c>
      <c r="H111" s="6">
        <v>0.73</v>
      </c>
      <c r="I111" s="6">
        <v>0.67</v>
      </c>
      <c r="J111" s="7">
        <v>0.61</v>
      </c>
    </row>
    <row r="112" spans="1:10" ht="15" thickBot="1" x14ac:dyDescent="0.25">
      <c r="A112" s="19" t="s">
        <v>51</v>
      </c>
      <c r="B112" s="6">
        <v>1</v>
      </c>
      <c r="C112" s="6">
        <v>0.99</v>
      </c>
      <c r="D112" s="6">
        <v>0.98</v>
      </c>
      <c r="E112" s="6">
        <v>0.96</v>
      </c>
      <c r="F112" s="6">
        <v>0.91</v>
      </c>
      <c r="G112" s="6">
        <v>0.88</v>
      </c>
      <c r="H112" s="6">
        <v>0.82</v>
      </c>
      <c r="I112" s="6">
        <v>0.76</v>
      </c>
      <c r="J112" s="7">
        <v>0.69</v>
      </c>
    </row>
    <row r="113" spans="1:10" ht="15" thickBot="1" x14ac:dyDescent="0.25">
      <c r="A113" s="20" t="s">
        <v>52</v>
      </c>
      <c r="B113" s="10">
        <v>0.98</v>
      </c>
      <c r="C113" s="10">
        <v>0.96</v>
      </c>
      <c r="D113" s="10">
        <v>0.94</v>
      </c>
      <c r="E113" s="10">
        <v>0.9</v>
      </c>
      <c r="F113" s="10">
        <v>0.87</v>
      </c>
      <c r="G113" s="10">
        <v>0.81</v>
      </c>
      <c r="H113" s="10">
        <v>0.8</v>
      </c>
      <c r="I113" s="10">
        <v>0.73</v>
      </c>
      <c r="J113" s="11">
        <v>0.67</v>
      </c>
    </row>
    <row r="114" spans="1:10" ht="15" thickTop="1" x14ac:dyDescent="0.2"/>
  </sheetData>
  <sheetProtection algorithmName="SHA-512" hashValue="ezpBPc2ytQBwaCDNEuCTacDVBXcnrebwB/mndrw4ASGWDreCIP/e9ZwwhAMbk+G9+ZV1k/FGOKApForCkOQYwA==" saltValue="ftHIErANz1N4hHzRzE6z9Q==" spinCount="100000" sheet="1" objects="1" scenarios="1" selectLockedCells="1"/>
  <mergeCells count="15">
    <mergeCell ref="A36:A37"/>
    <mergeCell ref="B36:J36"/>
    <mergeCell ref="A1:K1"/>
    <mergeCell ref="A4:A5"/>
    <mergeCell ref="B4:J4"/>
    <mergeCell ref="A20:A21"/>
    <mergeCell ref="B20:J20"/>
    <mergeCell ref="A100:A101"/>
    <mergeCell ref="B100:J100"/>
    <mergeCell ref="A52:A53"/>
    <mergeCell ref="B52:J52"/>
    <mergeCell ref="A68:A69"/>
    <mergeCell ref="B68:J68"/>
    <mergeCell ref="A84:A85"/>
    <mergeCell ref="B84:J8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workbookViewId="0">
      <selection activeCell="J2" sqref="J2"/>
    </sheetView>
  </sheetViews>
  <sheetFormatPr baseColWidth="10" defaultColWidth="11.42578125" defaultRowHeight="14.25" x14ac:dyDescent="0.2"/>
  <cols>
    <col min="1" max="16384" width="11.42578125" style="17"/>
  </cols>
  <sheetData>
    <row r="1" spans="1:11" ht="15" x14ac:dyDescent="0.2">
      <c r="A1" s="167" t="s">
        <v>292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3" spans="1:11" ht="15.75" thickBot="1" x14ac:dyDescent="0.3">
      <c r="A3" s="23" t="s">
        <v>284</v>
      </c>
    </row>
    <row r="4" spans="1:11" ht="15.75" thickTop="1" thickBot="1" x14ac:dyDescent="0.25">
      <c r="A4" s="142" t="s">
        <v>0</v>
      </c>
      <c r="B4" s="168" t="s">
        <v>285</v>
      </c>
      <c r="C4" s="169"/>
      <c r="D4" s="169"/>
      <c r="E4" s="169"/>
      <c r="F4" s="169"/>
      <c r="G4" s="169"/>
      <c r="H4" s="169"/>
      <c r="I4" s="169"/>
      <c r="J4" s="170"/>
    </row>
    <row r="5" spans="1:11" ht="15" thickBot="1" x14ac:dyDescent="0.25">
      <c r="A5" s="144"/>
      <c r="B5" s="14">
        <v>10</v>
      </c>
      <c r="C5" s="14">
        <v>20</v>
      </c>
      <c r="D5" s="14">
        <v>30</v>
      </c>
      <c r="E5" s="14">
        <v>40</v>
      </c>
      <c r="F5" s="14">
        <v>50</v>
      </c>
      <c r="G5" s="14">
        <v>60</v>
      </c>
      <c r="H5" s="14">
        <v>70</v>
      </c>
      <c r="I5" s="14">
        <v>80</v>
      </c>
      <c r="J5" s="15">
        <v>90</v>
      </c>
    </row>
    <row r="6" spans="1:11" ht="15.75" thickTop="1" thickBot="1" x14ac:dyDescent="0.25">
      <c r="A6" s="19" t="s">
        <v>45</v>
      </c>
      <c r="B6" s="6">
        <v>1.2</v>
      </c>
      <c r="C6" s="6">
        <v>1.37</v>
      </c>
      <c r="D6" s="6">
        <v>1.51</v>
      </c>
      <c r="E6" s="6">
        <v>1.6</v>
      </c>
      <c r="F6" s="6">
        <v>1.67</v>
      </c>
      <c r="G6" s="6">
        <v>1.69</v>
      </c>
      <c r="H6" s="6">
        <v>1.68</v>
      </c>
      <c r="I6" s="6">
        <v>1.62</v>
      </c>
      <c r="J6" s="7">
        <v>1.55</v>
      </c>
    </row>
    <row r="7" spans="1:11" ht="15" thickBot="1" x14ac:dyDescent="0.25">
      <c r="A7" s="19" t="s">
        <v>46</v>
      </c>
      <c r="B7" s="6">
        <v>1.1299999999999999</v>
      </c>
      <c r="C7" s="6">
        <v>1.25</v>
      </c>
      <c r="D7" s="6">
        <v>1.33</v>
      </c>
      <c r="E7" s="6">
        <v>1.38</v>
      </c>
      <c r="F7" s="6">
        <v>1.42</v>
      </c>
      <c r="G7" s="6">
        <v>1.41</v>
      </c>
      <c r="H7" s="6">
        <v>1.37</v>
      </c>
      <c r="I7" s="6">
        <v>1.3</v>
      </c>
      <c r="J7" s="7">
        <v>1.71</v>
      </c>
    </row>
    <row r="8" spans="1:11" ht="15" thickBot="1" x14ac:dyDescent="0.25">
      <c r="A8" s="19" t="s">
        <v>3</v>
      </c>
      <c r="B8" s="6">
        <v>1.08</v>
      </c>
      <c r="C8" s="6">
        <v>1.1499999999999999</v>
      </c>
      <c r="D8" s="6">
        <v>1.2</v>
      </c>
      <c r="E8" s="6">
        <v>1.21</v>
      </c>
      <c r="F8" s="6">
        <v>1.2</v>
      </c>
      <c r="G8" s="6">
        <v>1.17</v>
      </c>
      <c r="H8" s="6">
        <v>1.1100000000000001</v>
      </c>
      <c r="I8" s="6">
        <v>1.03</v>
      </c>
      <c r="J8" s="7">
        <v>0.93</v>
      </c>
    </row>
    <row r="9" spans="1:11" ht="15" thickBot="1" x14ac:dyDescent="0.25">
      <c r="A9" s="19" t="s">
        <v>47</v>
      </c>
      <c r="B9" s="6">
        <v>1.05</v>
      </c>
      <c r="C9" s="6">
        <v>1.08</v>
      </c>
      <c r="D9" s="6">
        <v>1.08</v>
      </c>
      <c r="E9" s="6">
        <v>1.08</v>
      </c>
      <c r="F9" s="6">
        <v>1.04</v>
      </c>
      <c r="G9" s="6">
        <v>0.98</v>
      </c>
      <c r="H9" s="6">
        <v>0.9</v>
      </c>
      <c r="I9" s="6">
        <v>0.8</v>
      </c>
      <c r="J9" s="7">
        <v>0.7</v>
      </c>
    </row>
    <row r="10" spans="1:11" ht="15" thickBot="1" x14ac:dyDescent="0.25">
      <c r="A10" s="19" t="s">
        <v>5</v>
      </c>
      <c r="B10" s="6">
        <v>1.02</v>
      </c>
      <c r="C10" s="6">
        <v>1.03</v>
      </c>
      <c r="D10" s="6">
        <v>1.01</v>
      </c>
      <c r="E10" s="6">
        <v>0.98</v>
      </c>
      <c r="F10" s="6">
        <v>0.93</v>
      </c>
      <c r="G10" s="6">
        <v>0.86</v>
      </c>
      <c r="H10" s="6">
        <v>0.77</v>
      </c>
      <c r="I10" s="6">
        <v>0.67</v>
      </c>
      <c r="J10" s="7">
        <v>0.56000000000000005</v>
      </c>
    </row>
    <row r="11" spans="1:11" ht="15" thickBot="1" x14ac:dyDescent="0.25">
      <c r="A11" s="19" t="s">
        <v>6</v>
      </c>
      <c r="B11" s="6">
        <v>1.02</v>
      </c>
      <c r="C11" s="6">
        <v>1.01</v>
      </c>
      <c r="D11" s="6">
        <v>0.99</v>
      </c>
      <c r="E11" s="6">
        <v>0.95</v>
      </c>
      <c r="F11" s="6">
        <v>0.89</v>
      </c>
      <c r="G11" s="6">
        <v>0.82</v>
      </c>
      <c r="H11" s="6">
        <v>0.73</v>
      </c>
      <c r="I11" s="6">
        <v>0.63</v>
      </c>
      <c r="J11" s="7">
        <v>0.52</v>
      </c>
    </row>
    <row r="12" spans="1:11" ht="15" thickBot="1" x14ac:dyDescent="0.25">
      <c r="A12" s="19" t="s">
        <v>7</v>
      </c>
      <c r="B12" s="6">
        <v>1.02</v>
      </c>
      <c r="C12" s="6">
        <v>1.02</v>
      </c>
      <c r="D12" s="6">
        <v>1</v>
      </c>
      <c r="E12" s="6">
        <v>0.96</v>
      </c>
      <c r="F12" s="6">
        <v>0.91</v>
      </c>
      <c r="G12" s="6">
        <v>0.83</v>
      </c>
      <c r="H12" s="6">
        <v>0.75</v>
      </c>
      <c r="I12" s="6">
        <v>0.64</v>
      </c>
      <c r="J12" s="7">
        <v>0.53</v>
      </c>
    </row>
    <row r="13" spans="1:11" ht="15" thickBot="1" x14ac:dyDescent="0.25">
      <c r="A13" s="19" t="s">
        <v>48</v>
      </c>
      <c r="B13" s="6">
        <v>1.04</v>
      </c>
      <c r="C13" s="6">
        <v>1.06</v>
      </c>
      <c r="D13" s="6">
        <v>1.05</v>
      </c>
      <c r="E13" s="6">
        <v>1.03</v>
      </c>
      <c r="F13" s="6">
        <v>0.99</v>
      </c>
      <c r="G13" s="6">
        <v>0.92</v>
      </c>
      <c r="H13" s="6">
        <v>0.84</v>
      </c>
      <c r="I13" s="6">
        <v>0.75</v>
      </c>
      <c r="J13" s="7">
        <v>0.64</v>
      </c>
    </row>
    <row r="14" spans="1:11" ht="15" thickBot="1" x14ac:dyDescent="0.25">
      <c r="A14" s="19" t="s">
        <v>49</v>
      </c>
      <c r="B14" s="6">
        <v>1.08</v>
      </c>
      <c r="C14" s="6">
        <v>1.1499999999999999</v>
      </c>
      <c r="D14" s="6">
        <v>1.19</v>
      </c>
      <c r="E14" s="6">
        <v>1.21</v>
      </c>
      <c r="F14" s="6">
        <v>1.19</v>
      </c>
      <c r="G14" s="6">
        <v>1.1599999999999999</v>
      </c>
      <c r="H14" s="6">
        <v>1.0900000000000001</v>
      </c>
      <c r="I14" s="6">
        <v>0.99</v>
      </c>
      <c r="J14" s="7">
        <v>0.89</v>
      </c>
    </row>
    <row r="15" spans="1:11" ht="15" thickBot="1" x14ac:dyDescent="0.25">
      <c r="A15" s="19" t="s">
        <v>50</v>
      </c>
      <c r="B15" s="6">
        <v>1.1299999999999999</v>
      </c>
      <c r="C15" s="6">
        <v>1.24</v>
      </c>
      <c r="D15" s="6">
        <v>1.32</v>
      </c>
      <c r="E15" s="6">
        <v>1.37</v>
      </c>
      <c r="F15" s="6">
        <v>1.4</v>
      </c>
      <c r="G15" s="6">
        <v>1.38</v>
      </c>
      <c r="H15" s="6">
        <v>1.34</v>
      </c>
      <c r="I15" s="6">
        <v>1.26</v>
      </c>
      <c r="J15" s="7">
        <v>1.17</v>
      </c>
    </row>
    <row r="16" spans="1:11" ht="15" thickBot="1" x14ac:dyDescent="0.25">
      <c r="A16" s="19" t="s">
        <v>51</v>
      </c>
      <c r="B16" s="6">
        <v>1.2</v>
      </c>
      <c r="C16" s="6">
        <v>1.36</v>
      </c>
      <c r="D16" s="6">
        <v>1.52</v>
      </c>
      <c r="E16" s="6">
        <v>1.62</v>
      </c>
      <c r="F16" s="6">
        <v>1.69</v>
      </c>
      <c r="G16" s="6">
        <v>1.73</v>
      </c>
      <c r="H16" s="6">
        <v>1.71</v>
      </c>
      <c r="I16" s="6">
        <v>1.67</v>
      </c>
      <c r="J16" s="7">
        <v>1.57</v>
      </c>
    </row>
    <row r="17" spans="1:10" ht="15" thickBot="1" x14ac:dyDescent="0.25">
      <c r="A17" s="20" t="s">
        <v>52</v>
      </c>
      <c r="B17" s="10">
        <v>1.21</v>
      </c>
      <c r="C17" s="10">
        <v>1.42</v>
      </c>
      <c r="D17" s="10">
        <v>1.58</v>
      </c>
      <c r="E17" s="10">
        <v>1.7</v>
      </c>
      <c r="F17" s="10">
        <v>1.78</v>
      </c>
      <c r="G17" s="10">
        <v>1.8</v>
      </c>
      <c r="H17" s="10">
        <v>1.81</v>
      </c>
      <c r="I17" s="10">
        <v>1.77</v>
      </c>
      <c r="J17" s="11">
        <v>1.67</v>
      </c>
    </row>
    <row r="18" spans="1:10" ht="15" thickTop="1" x14ac:dyDescent="0.2"/>
    <row r="19" spans="1:10" ht="15.75" thickBot="1" x14ac:dyDescent="0.3">
      <c r="A19" s="23" t="s">
        <v>286</v>
      </c>
    </row>
    <row r="20" spans="1:10" ht="15.75" thickTop="1" thickBot="1" x14ac:dyDescent="0.25">
      <c r="A20" s="142" t="s">
        <v>0</v>
      </c>
      <c r="B20" s="168" t="s">
        <v>285</v>
      </c>
      <c r="C20" s="169"/>
      <c r="D20" s="169"/>
      <c r="E20" s="169"/>
      <c r="F20" s="169"/>
      <c r="G20" s="169"/>
      <c r="H20" s="169"/>
      <c r="I20" s="169"/>
      <c r="J20" s="170"/>
    </row>
    <row r="21" spans="1:10" ht="15" thickBot="1" x14ac:dyDescent="0.25">
      <c r="A21" s="144"/>
      <c r="B21" s="14">
        <v>10</v>
      </c>
      <c r="C21" s="14">
        <v>20</v>
      </c>
      <c r="D21" s="14">
        <v>30</v>
      </c>
      <c r="E21" s="14">
        <v>40</v>
      </c>
      <c r="F21" s="14">
        <v>50</v>
      </c>
      <c r="G21" s="14">
        <v>60</v>
      </c>
      <c r="H21" s="14">
        <v>70</v>
      </c>
      <c r="I21" s="14">
        <v>80</v>
      </c>
      <c r="J21" s="15">
        <v>90</v>
      </c>
    </row>
    <row r="22" spans="1:10" ht="15.75" thickTop="1" thickBot="1" x14ac:dyDescent="0.25">
      <c r="A22" s="19" t="s">
        <v>45</v>
      </c>
      <c r="B22" s="6">
        <v>1.18</v>
      </c>
      <c r="C22" s="6">
        <v>1.35</v>
      </c>
      <c r="D22" s="6">
        <v>1.47</v>
      </c>
      <c r="E22" s="6">
        <v>1.56</v>
      </c>
      <c r="F22" s="6">
        <v>1.64</v>
      </c>
      <c r="G22" s="6">
        <v>1.65</v>
      </c>
      <c r="H22" s="6">
        <v>1.63</v>
      </c>
      <c r="I22" s="6">
        <v>1.57</v>
      </c>
      <c r="J22" s="7">
        <v>1.49</v>
      </c>
    </row>
    <row r="23" spans="1:10" ht="15" thickBot="1" x14ac:dyDescent="0.25">
      <c r="A23" s="19" t="s">
        <v>46</v>
      </c>
      <c r="B23" s="6">
        <v>1.1299999999999999</v>
      </c>
      <c r="C23" s="6">
        <v>1.23</v>
      </c>
      <c r="D23" s="6">
        <v>1.31</v>
      </c>
      <c r="E23" s="6">
        <v>1.37</v>
      </c>
      <c r="F23" s="6">
        <v>1.38</v>
      </c>
      <c r="G23" s="6">
        <v>1.37</v>
      </c>
      <c r="H23" s="6">
        <v>1.34</v>
      </c>
      <c r="I23" s="6">
        <v>1.26</v>
      </c>
      <c r="J23" s="7">
        <v>1.18</v>
      </c>
    </row>
    <row r="24" spans="1:10" ht="15" thickBot="1" x14ac:dyDescent="0.25">
      <c r="A24" s="19" t="s">
        <v>3</v>
      </c>
      <c r="B24" s="6">
        <v>1.08</v>
      </c>
      <c r="C24" s="6">
        <v>1.1399999999999999</v>
      </c>
      <c r="D24" s="6">
        <v>1.19</v>
      </c>
      <c r="E24" s="6">
        <v>1.19</v>
      </c>
      <c r="F24" s="6">
        <v>1.19</v>
      </c>
      <c r="G24" s="6">
        <v>1.1499999999999999</v>
      </c>
      <c r="H24" s="6">
        <v>1.0900000000000001</v>
      </c>
      <c r="I24" s="6">
        <v>1.01</v>
      </c>
      <c r="J24" s="7">
        <v>0.9</v>
      </c>
    </row>
    <row r="25" spans="1:10" ht="15" thickBot="1" x14ac:dyDescent="0.25">
      <c r="A25" s="19" t="s">
        <v>47</v>
      </c>
      <c r="B25" s="6">
        <v>1.04</v>
      </c>
      <c r="C25" s="6">
        <v>1.07</v>
      </c>
      <c r="D25" s="6">
        <v>1.08</v>
      </c>
      <c r="E25" s="6">
        <v>1.07</v>
      </c>
      <c r="F25" s="6">
        <v>1.03</v>
      </c>
      <c r="G25" s="6">
        <v>0.98</v>
      </c>
      <c r="H25" s="6">
        <v>0.9</v>
      </c>
      <c r="I25" s="6">
        <v>0.8</v>
      </c>
      <c r="J25" s="7">
        <v>0.7</v>
      </c>
    </row>
    <row r="26" spans="1:10" ht="15" thickBot="1" x14ac:dyDescent="0.25">
      <c r="A26" s="19" t="s">
        <v>5</v>
      </c>
      <c r="B26" s="6">
        <v>1.02</v>
      </c>
      <c r="C26" s="6">
        <v>1.02</v>
      </c>
      <c r="D26" s="6">
        <v>1.01</v>
      </c>
      <c r="E26" s="6">
        <v>0.98</v>
      </c>
      <c r="F26" s="6">
        <v>0.93</v>
      </c>
      <c r="G26" s="6">
        <v>0.86</v>
      </c>
      <c r="H26" s="6">
        <v>0.77</v>
      </c>
      <c r="I26" s="6">
        <v>0.68</v>
      </c>
      <c r="J26" s="7">
        <v>0.56000000000000005</v>
      </c>
    </row>
    <row r="27" spans="1:10" ht="15" thickBot="1" x14ac:dyDescent="0.25">
      <c r="A27" s="19" t="s">
        <v>6</v>
      </c>
      <c r="B27" s="6">
        <v>1.02</v>
      </c>
      <c r="C27" s="6">
        <v>1.01</v>
      </c>
      <c r="D27" s="6">
        <v>0.98</v>
      </c>
      <c r="E27" s="6">
        <v>0.95</v>
      </c>
      <c r="F27" s="6">
        <v>0.89</v>
      </c>
      <c r="G27" s="6">
        <v>0.82</v>
      </c>
      <c r="H27" s="6">
        <v>0.74</v>
      </c>
      <c r="I27" s="6">
        <v>0.63</v>
      </c>
      <c r="J27" s="7">
        <v>0.52</v>
      </c>
    </row>
    <row r="28" spans="1:10" ht="15" thickBot="1" x14ac:dyDescent="0.25">
      <c r="A28" s="19" t="s">
        <v>7</v>
      </c>
      <c r="B28" s="6">
        <v>1.02</v>
      </c>
      <c r="C28" s="6">
        <v>1.02</v>
      </c>
      <c r="D28" s="6">
        <v>0.99</v>
      </c>
      <c r="E28" s="6">
        <v>0.96</v>
      </c>
      <c r="F28" s="6">
        <v>0.9</v>
      </c>
      <c r="G28" s="6">
        <v>0.83</v>
      </c>
      <c r="H28" s="6">
        <v>0.75</v>
      </c>
      <c r="I28" s="6">
        <v>0.65</v>
      </c>
      <c r="J28" s="7">
        <v>0.54</v>
      </c>
    </row>
    <row r="29" spans="1:10" ht="15" thickBot="1" x14ac:dyDescent="0.25">
      <c r="A29" s="19" t="s">
        <v>48</v>
      </c>
      <c r="B29" s="6">
        <v>1.03</v>
      </c>
      <c r="C29" s="6">
        <v>1.05</v>
      </c>
      <c r="D29" s="6">
        <v>1.04</v>
      </c>
      <c r="E29" s="6">
        <v>1.02</v>
      </c>
      <c r="F29" s="6">
        <v>0.98</v>
      </c>
      <c r="G29" s="6">
        <v>0.91</v>
      </c>
      <c r="H29" s="6">
        <v>0.83</v>
      </c>
      <c r="I29" s="6">
        <v>0.74</v>
      </c>
      <c r="J29" s="7">
        <v>0.63</v>
      </c>
    </row>
    <row r="30" spans="1:10" ht="15" thickBot="1" x14ac:dyDescent="0.25">
      <c r="A30" s="19" t="s">
        <v>49</v>
      </c>
      <c r="B30" s="6">
        <v>1.08</v>
      </c>
      <c r="C30" s="6">
        <v>1.1399999999999999</v>
      </c>
      <c r="D30" s="6">
        <v>1.18</v>
      </c>
      <c r="E30" s="6">
        <v>1.19</v>
      </c>
      <c r="F30" s="6">
        <v>1.18</v>
      </c>
      <c r="G30" s="6">
        <v>1.1299999999999999</v>
      </c>
      <c r="H30" s="6">
        <v>1.06</v>
      </c>
      <c r="I30" s="6">
        <v>0.98</v>
      </c>
      <c r="J30" s="7">
        <v>0.87</v>
      </c>
    </row>
    <row r="31" spans="1:10" ht="15" thickBot="1" x14ac:dyDescent="0.25">
      <c r="A31" s="19" t="s">
        <v>50</v>
      </c>
      <c r="B31" s="6">
        <v>1.1299999999999999</v>
      </c>
      <c r="C31" s="6">
        <v>1.23</v>
      </c>
      <c r="D31" s="6">
        <v>1.3</v>
      </c>
      <c r="E31" s="6">
        <v>1.35</v>
      </c>
      <c r="F31" s="6">
        <v>1.37</v>
      </c>
      <c r="G31" s="6">
        <v>1.35</v>
      </c>
      <c r="H31" s="6">
        <v>1.3</v>
      </c>
      <c r="I31" s="6">
        <v>1.23</v>
      </c>
      <c r="J31" s="7">
        <v>1.1299999999999999</v>
      </c>
    </row>
    <row r="32" spans="1:10" ht="15" thickBot="1" x14ac:dyDescent="0.25">
      <c r="A32" s="19" t="s">
        <v>51</v>
      </c>
      <c r="B32" s="6">
        <v>1.19</v>
      </c>
      <c r="C32" s="6">
        <v>1.35</v>
      </c>
      <c r="D32" s="6">
        <v>1.49</v>
      </c>
      <c r="E32" s="6">
        <v>1.6</v>
      </c>
      <c r="F32" s="6">
        <v>1.66</v>
      </c>
      <c r="G32" s="6">
        <v>1.7</v>
      </c>
      <c r="H32" s="6">
        <v>1.67</v>
      </c>
      <c r="I32" s="6">
        <v>1.62</v>
      </c>
      <c r="J32" s="7">
        <v>1.53</v>
      </c>
    </row>
    <row r="33" spans="1:10" ht="15" thickBot="1" x14ac:dyDescent="0.25">
      <c r="A33" s="20" t="s">
        <v>52</v>
      </c>
      <c r="B33" s="10">
        <v>1.21</v>
      </c>
      <c r="C33" s="10">
        <v>1.39</v>
      </c>
      <c r="D33" s="10">
        <v>1.56</v>
      </c>
      <c r="E33" s="10">
        <v>1.67</v>
      </c>
      <c r="F33" s="10">
        <v>1.76</v>
      </c>
      <c r="G33" s="10">
        <v>1.79</v>
      </c>
      <c r="H33" s="10">
        <v>1.78</v>
      </c>
      <c r="I33" s="10">
        <v>1.75</v>
      </c>
      <c r="J33" s="11">
        <v>1.65</v>
      </c>
    </row>
    <row r="34" spans="1:10" ht="15" thickTop="1" x14ac:dyDescent="0.2"/>
    <row r="35" spans="1:10" ht="15.75" thickBot="1" x14ac:dyDescent="0.3">
      <c r="A35" s="23" t="s">
        <v>287</v>
      </c>
    </row>
    <row r="36" spans="1:10" ht="15.75" thickTop="1" thickBot="1" x14ac:dyDescent="0.25">
      <c r="A36" s="142" t="s">
        <v>0</v>
      </c>
      <c r="B36" s="168" t="s">
        <v>285</v>
      </c>
      <c r="C36" s="169"/>
      <c r="D36" s="169"/>
      <c r="E36" s="169"/>
      <c r="F36" s="169"/>
      <c r="G36" s="169"/>
      <c r="H36" s="169"/>
      <c r="I36" s="169"/>
      <c r="J36" s="170"/>
    </row>
    <row r="37" spans="1:10" ht="15" thickBot="1" x14ac:dyDescent="0.25">
      <c r="A37" s="144"/>
      <c r="B37" s="14">
        <v>10</v>
      </c>
      <c r="C37" s="14">
        <v>20</v>
      </c>
      <c r="D37" s="14">
        <v>30</v>
      </c>
      <c r="E37" s="14">
        <v>40</v>
      </c>
      <c r="F37" s="14">
        <v>50</v>
      </c>
      <c r="G37" s="14">
        <v>60</v>
      </c>
      <c r="H37" s="14">
        <v>70</v>
      </c>
      <c r="I37" s="14">
        <v>80</v>
      </c>
      <c r="J37" s="15">
        <v>90</v>
      </c>
    </row>
    <row r="38" spans="1:10" ht="15.75" thickTop="1" thickBot="1" x14ac:dyDescent="0.25">
      <c r="A38" s="19" t="s">
        <v>45</v>
      </c>
      <c r="B38" s="6">
        <v>1.1599999999999999</v>
      </c>
      <c r="C38" s="6">
        <v>1.31</v>
      </c>
      <c r="D38" s="6">
        <v>1.42</v>
      </c>
      <c r="E38" s="6">
        <v>1.48</v>
      </c>
      <c r="F38" s="6">
        <v>1.52</v>
      </c>
      <c r="G38" s="6">
        <v>1.54</v>
      </c>
      <c r="H38" s="6">
        <v>1.52</v>
      </c>
      <c r="I38" s="6">
        <v>1.46</v>
      </c>
      <c r="J38" s="7">
        <v>1.37</v>
      </c>
    </row>
    <row r="39" spans="1:10" ht="15" thickBot="1" x14ac:dyDescent="0.25">
      <c r="A39" s="19" t="s">
        <v>46</v>
      </c>
      <c r="B39" s="6">
        <v>1.1100000000000001</v>
      </c>
      <c r="C39" s="6">
        <v>1.2</v>
      </c>
      <c r="D39" s="6">
        <v>1.27</v>
      </c>
      <c r="E39" s="6">
        <v>1.31</v>
      </c>
      <c r="F39" s="6">
        <v>1.32</v>
      </c>
      <c r="G39" s="6">
        <v>1.3</v>
      </c>
      <c r="H39" s="6">
        <v>1.25</v>
      </c>
      <c r="I39" s="6">
        <v>1.18</v>
      </c>
      <c r="J39" s="7">
        <v>1.08</v>
      </c>
    </row>
    <row r="40" spans="1:10" ht="15" thickBot="1" x14ac:dyDescent="0.25">
      <c r="A40" s="19" t="s">
        <v>3</v>
      </c>
      <c r="B40" s="6">
        <v>1.07</v>
      </c>
      <c r="C40" s="6">
        <v>1.1100000000000001</v>
      </c>
      <c r="D40" s="6">
        <v>1.1499999999999999</v>
      </c>
      <c r="E40" s="6">
        <v>1.1599999999999999</v>
      </c>
      <c r="F40" s="6">
        <v>1.1399999999999999</v>
      </c>
      <c r="G40" s="6">
        <v>1.1100000000000001</v>
      </c>
      <c r="H40" s="6">
        <v>1.05</v>
      </c>
      <c r="I40" s="6">
        <v>0.96</v>
      </c>
      <c r="J40" s="7">
        <v>0.86</v>
      </c>
    </row>
    <row r="41" spans="1:10" ht="15" thickBot="1" x14ac:dyDescent="0.25">
      <c r="A41" s="19" t="s">
        <v>47</v>
      </c>
      <c r="B41" s="6">
        <v>1.03</v>
      </c>
      <c r="C41" s="6">
        <v>1.06</v>
      </c>
      <c r="D41" s="6">
        <v>1.06</v>
      </c>
      <c r="E41" s="6">
        <v>1.04</v>
      </c>
      <c r="F41" s="6">
        <v>1.01</v>
      </c>
      <c r="G41" s="6">
        <v>0.96</v>
      </c>
      <c r="H41" s="6">
        <v>0.88</v>
      </c>
      <c r="I41" s="6">
        <v>0.79</v>
      </c>
      <c r="J41" s="7">
        <v>0.69</v>
      </c>
    </row>
    <row r="42" spans="1:10" ht="15" thickBot="1" x14ac:dyDescent="0.25">
      <c r="A42" s="19" t="s">
        <v>5</v>
      </c>
      <c r="B42" s="6">
        <v>1.02</v>
      </c>
      <c r="C42" s="6">
        <v>1.02</v>
      </c>
      <c r="D42" s="6">
        <v>1</v>
      </c>
      <c r="E42" s="6">
        <v>0.97</v>
      </c>
      <c r="F42" s="6">
        <v>0.93</v>
      </c>
      <c r="G42" s="6">
        <v>0.86</v>
      </c>
      <c r="H42" s="6">
        <v>0.77</v>
      </c>
      <c r="I42" s="6">
        <v>0.68</v>
      </c>
      <c r="J42" s="7">
        <v>0.57999999999999996</v>
      </c>
    </row>
    <row r="43" spans="1:10" ht="15" thickBot="1" x14ac:dyDescent="0.25">
      <c r="A43" s="19" t="s">
        <v>6</v>
      </c>
      <c r="B43" s="6">
        <v>1.01</v>
      </c>
      <c r="C43" s="6">
        <v>1</v>
      </c>
      <c r="D43" s="6">
        <v>0.98</v>
      </c>
      <c r="E43" s="6">
        <v>0.94</v>
      </c>
      <c r="F43" s="6">
        <v>0.89</v>
      </c>
      <c r="G43" s="6">
        <v>0.82</v>
      </c>
      <c r="H43" s="6">
        <v>0.74</v>
      </c>
      <c r="I43" s="6">
        <v>0.65</v>
      </c>
      <c r="J43" s="7">
        <v>0.54</v>
      </c>
    </row>
    <row r="44" spans="1:10" ht="15" thickBot="1" x14ac:dyDescent="0.25">
      <c r="A44" s="19" t="s">
        <v>7</v>
      </c>
      <c r="B44" s="6">
        <v>1.02</v>
      </c>
      <c r="C44" s="6">
        <v>1.02</v>
      </c>
      <c r="D44" s="6">
        <v>0.99</v>
      </c>
      <c r="E44" s="6">
        <v>0.95</v>
      </c>
      <c r="F44" s="6">
        <v>0.9</v>
      </c>
      <c r="G44" s="6">
        <v>0.84</v>
      </c>
      <c r="H44" s="6">
        <v>0.75</v>
      </c>
      <c r="I44" s="6">
        <v>0.66</v>
      </c>
      <c r="J44" s="7">
        <v>0.56000000000000005</v>
      </c>
    </row>
    <row r="45" spans="1:10" ht="15" thickBot="1" x14ac:dyDescent="0.25">
      <c r="A45" s="19" t="s">
        <v>48</v>
      </c>
      <c r="B45" s="6">
        <v>1.03</v>
      </c>
      <c r="C45" s="6">
        <v>1.04</v>
      </c>
      <c r="D45" s="6">
        <v>1.02</v>
      </c>
      <c r="E45" s="6">
        <v>1</v>
      </c>
      <c r="F45" s="6">
        <v>0.96</v>
      </c>
      <c r="G45" s="6">
        <v>0.9</v>
      </c>
      <c r="H45" s="6">
        <v>0.82</v>
      </c>
      <c r="I45" s="6">
        <v>0.72</v>
      </c>
      <c r="J45" s="7">
        <v>0.62</v>
      </c>
    </row>
    <row r="46" spans="1:10" ht="15" thickBot="1" x14ac:dyDescent="0.25">
      <c r="A46" s="19" t="s">
        <v>49</v>
      </c>
      <c r="B46" s="6">
        <v>1.07</v>
      </c>
      <c r="C46" s="6">
        <v>1.1100000000000001</v>
      </c>
      <c r="D46" s="6">
        <v>1.1499999999999999</v>
      </c>
      <c r="E46" s="6">
        <v>1.1499999999999999</v>
      </c>
      <c r="F46" s="6">
        <v>1.1399999999999999</v>
      </c>
      <c r="G46" s="6">
        <v>1.1200000000000001</v>
      </c>
      <c r="H46" s="6">
        <v>1.02</v>
      </c>
      <c r="I46" s="6">
        <v>0.94</v>
      </c>
      <c r="J46" s="7">
        <v>0.83</v>
      </c>
    </row>
    <row r="47" spans="1:10" ht="15" thickBot="1" x14ac:dyDescent="0.25">
      <c r="A47" s="19" t="s">
        <v>50</v>
      </c>
      <c r="B47" s="6">
        <v>1.1100000000000001</v>
      </c>
      <c r="C47" s="6">
        <v>1.19</v>
      </c>
      <c r="D47" s="6">
        <v>1.26</v>
      </c>
      <c r="E47" s="6">
        <v>1.28</v>
      </c>
      <c r="F47" s="6">
        <v>1.29</v>
      </c>
      <c r="G47" s="6">
        <v>1.27</v>
      </c>
      <c r="H47" s="6">
        <v>1.22</v>
      </c>
      <c r="I47" s="6">
        <v>1.1399999999999999</v>
      </c>
      <c r="J47" s="7">
        <v>1.04</v>
      </c>
    </row>
    <row r="48" spans="1:10" ht="15" thickBot="1" x14ac:dyDescent="0.25">
      <c r="A48" s="19" t="s">
        <v>51</v>
      </c>
      <c r="B48" s="6">
        <v>1.17</v>
      </c>
      <c r="C48" s="6">
        <v>1.32</v>
      </c>
      <c r="D48" s="6">
        <v>1.43</v>
      </c>
      <c r="E48" s="6">
        <v>1.51</v>
      </c>
      <c r="F48" s="6">
        <v>1.57</v>
      </c>
      <c r="G48" s="6">
        <v>1.58</v>
      </c>
      <c r="H48" s="6">
        <v>1.56</v>
      </c>
      <c r="I48" s="6">
        <v>1.5</v>
      </c>
      <c r="J48" s="7">
        <v>1.41</v>
      </c>
    </row>
    <row r="49" spans="1:10" ht="15" thickBot="1" x14ac:dyDescent="0.25">
      <c r="A49" s="20" t="s">
        <v>52</v>
      </c>
      <c r="B49" s="10">
        <v>1.18</v>
      </c>
      <c r="C49" s="10">
        <v>1.37</v>
      </c>
      <c r="D49" s="10">
        <v>1.5</v>
      </c>
      <c r="E49" s="10">
        <v>1.6</v>
      </c>
      <c r="F49" s="10">
        <v>1.66</v>
      </c>
      <c r="G49" s="10">
        <v>1.68</v>
      </c>
      <c r="H49" s="10">
        <v>1.68</v>
      </c>
      <c r="I49" s="10">
        <v>1.63</v>
      </c>
      <c r="J49" s="11">
        <v>1.55</v>
      </c>
    </row>
    <row r="50" spans="1:10" ht="15" thickTop="1" x14ac:dyDescent="0.2"/>
    <row r="51" spans="1:10" ht="15.75" thickBot="1" x14ac:dyDescent="0.3">
      <c r="A51" s="23" t="s">
        <v>288</v>
      </c>
    </row>
    <row r="52" spans="1:10" ht="15.75" thickTop="1" thickBot="1" x14ac:dyDescent="0.25">
      <c r="A52" s="142" t="s">
        <v>0</v>
      </c>
      <c r="B52" s="168" t="s">
        <v>285</v>
      </c>
      <c r="C52" s="169"/>
      <c r="D52" s="169"/>
      <c r="E52" s="169"/>
      <c r="F52" s="169"/>
      <c r="G52" s="169"/>
      <c r="H52" s="169"/>
      <c r="I52" s="169"/>
      <c r="J52" s="170"/>
    </row>
    <row r="53" spans="1:10" ht="15" thickBot="1" x14ac:dyDescent="0.25">
      <c r="A53" s="144"/>
      <c r="B53" s="14">
        <v>10</v>
      </c>
      <c r="C53" s="14">
        <v>20</v>
      </c>
      <c r="D53" s="14">
        <v>30</v>
      </c>
      <c r="E53" s="14">
        <v>40</v>
      </c>
      <c r="F53" s="14">
        <v>50</v>
      </c>
      <c r="G53" s="14">
        <v>60</v>
      </c>
      <c r="H53" s="14">
        <v>70</v>
      </c>
      <c r="I53" s="14">
        <v>80</v>
      </c>
      <c r="J53" s="15">
        <v>90</v>
      </c>
    </row>
    <row r="54" spans="1:10" ht="15.75" thickTop="1" thickBot="1" x14ac:dyDescent="0.25">
      <c r="A54" s="19" t="s">
        <v>45</v>
      </c>
      <c r="B54" s="6">
        <v>1.1200000000000001</v>
      </c>
      <c r="C54" s="6">
        <v>1.24</v>
      </c>
      <c r="D54" s="6">
        <v>1.3</v>
      </c>
      <c r="E54" s="6">
        <v>1.36</v>
      </c>
      <c r="F54" s="6">
        <v>1.37</v>
      </c>
      <c r="G54" s="6">
        <v>1.38</v>
      </c>
      <c r="H54" s="6">
        <v>1.33</v>
      </c>
      <c r="I54" s="6">
        <v>1.26</v>
      </c>
      <c r="J54" s="7">
        <v>1.17</v>
      </c>
    </row>
    <row r="55" spans="1:10" ht="15" thickBot="1" x14ac:dyDescent="0.25">
      <c r="A55" s="19" t="s">
        <v>46</v>
      </c>
      <c r="B55" s="6">
        <v>1.08</v>
      </c>
      <c r="C55" s="6">
        <v>1.1499999999999999</v>
      </c>
      <c r="D55" s="6">
        <v>1.18</v>
      </c>
      <c r="E55" s="6">
        <v>1.21</v>
      </c>
      <c r="F55" s="6">
        <v>1.21</v>
      </c>
      <c r="G55" s="6">
        <v>1.19</v>
      </c>
      <c r="H55" s="6">
        <v>1.1399999999999999</v>
      </c>
      <c r="I55" s="6">
        <v>1.06</v>
      </c>
      <c r="J55" s="7">
        <v>0.97</v>
      </c>
    </row>
    <row r="56" spans="1:10" ht="15" thickBot="1" x14ac:dyDescent="0.25">
      <c r="A56" s="19" t="s">
        <v>3</v>
      </c>
      <c r="B56" s="6">
        <v>1.06</v>
      </c>
      <c r="C56" s="6">
        <v>1.0900000000000001</v>
      </c>
      <c r="D56" s="6">
        <v>1.1000000000000001</v>
      </c>
      <c r="E56" s="6">
        <v>1.0900000000000001</v>
      </c>
      <c r="F56" s="6">
        <v>1.08</v>
      </c>
      <c r="G56" s="6">
        <v>1.04</v>
      </c>
      <c r="H56" s="6">
        <v>197</v>
      </c>
      <c r="I56" s="6">
        <v>0.9</v>
      </c>
      <c r="J56" s="7">
        <v>0.81</v>
      </c>
    </row>
    <row r="57" spans="1:10" ht="15" thickBot="1" x14ac:dyDescent="0.25">
      <c r="A57" s="19" t="s">
        <v>47</v>
      </c>
      <c r="B57" s="6">
        <v>1.03</v>
      </c>
      <c r="C57" s="6">
        <v>1.05</v>
      </c>
      <c r="D57" s="6">
        <v>1.04</v>
      </c>
      <c r="E57" s="6">
        <v>1</v>
      </c>
      <c r="F57" s="6">
        <v>0.98</v>
      </c>
      <c r="G57" s="6">
        <v>0.93</v>
      </c>
      <c r="H57" s="6">
        <v>0.86</v>
      </c>
      <c r="I57" s="6">
        <v>0.76</v>
      </c>
      <c r="J57" s="7">
        <v>0.67</v>
      </c>
    </row>
    <row r="58" spans="1:10" ht="15" thickBot="1" x14ac:dyDescent="0.25">
      <c r="A58" s="19" t="s">
        <v>5</v>
      </c>
      <c r="B58" s="6">
        <v>1.01</v>
      </c>
      <c r="C58" s="6">
        <v>1.01</v>
      </c>
      <c r="D58" s="6">
        <v>0.99</v>
      </c>
      <c r="E58" s="6">
        <v>0.95</v>
      </c>
      <c r="F58" s="6">
        <v>0.91</v>
      </c>
      <c r="G58" s="6">
        <v>0.85</v>
      </c>
      <c r="H58" s="6">
        <v>0.78</v>
      </c>
      <c r="I58" s="6">
        <v>0.68</v>
      </c>
      <c r="J58" s="7">
        <v>0.59</v>
      </c>
    </row>
    <row r="59" spans="1:10" ht="15" thickBot="1" x14ac:dyDescent="0.25">
      <c r="A59" s="19" t="s">
        <v>6</v>
      </c>
      <c r="B59" s="6">
        <v>1.01</v>
      </c>
      <c r="C59" s="6">
        <v>1</v>
      </c>
      <c r="D59" s="6">
        <v>0.97</v>
      </c>
      <c r="E59" s="6">
        <v>0.93</v>
      </c>
      <c r="F59" s="6">
        <v>0.87</v>
      </c>
      <c r="G59" s="6">
        <v>0.81</v>
      </c>
      <c r="H59" s="6">
        <v>0.74</v>
      </c>
      <c r="I59" s="6">
        <v>0.65</v>
      </c>
      <c r="J59" s="7">
        <v>0.55000000000000004</v>
      </c>
    </row>
    <row r="60" spans="1:10" ht="15" thickBot="1" x14ac:dyDescent="0.25">
      <c r="A60" s="19" t="s">
        <v>7</v>
      </c>
      <c r="B60" s="6">
        <v>1.01</v>
      </c>
      <c r="C60" s="6">
        <v>1.01</v>
      </c>
      <c r="D60" s="6">
        <v>0.98</v>
      </c>
      <c r="E60" s="6">
        <v>0.94</v>
      </c>
      <c r="F60" s="6">
        <v>0.89</v>
      </c>
      <c r="G60" s="6">
        <v>0.83</v>
      </c>
      <c r="H60" s="6">
        <v>0.75</v>
      </c>
      <c r="I60" s="6">
        <v>0.67</v>
      </c>
      <c r="J60" s="7">
        <v>0.56999999999999995</v>
      </c>
    </row>
    <row r="61" spans="1:10" ht="15" thickBot="1" x14ac:dyDescent="0.25">
      <c r="A61" s="19" t="s">
        <v>48</v>
      </c>
      <c r="B61" s="6">
        <v>1.02</v>
      </c>
      <c r="C61" s="6">
        <v>1.02</v>
      </c>
      <c r="D61" s="6">
        <v>1</v>
      </c>
      <c r="E61" s="6">
        <v>0.96</v>
      </c>
      <c r="F61" s="6">
        <v>0.92</v>
      </c>
      <c r="G61" s="6">
        <v>0.87</v>
      </c>
      <c r="H61" s="6">
        <v>0.8</v>
      </c>
      <c r="I61" s="6">
        <v>0.71</v>
      </c>
      <c r="J61" s="7">
        <v>0.61</v>
      </c>
    </row>
    <row r="62" spans="1:10" ht="15" thickBot="1" x14ac:dyDescent="0.25">
      <c r="A62" s="19" t="s">
        <v>49</v>
      </c>
      <c r="B62" s="6">
        <v>1.05</v>
      </c>
      <c r="C62" s="6">
        <v>1.0900000000000001</v>
      </c>
      <c r="D62" s="6">
        <v>1.0900000000000001</v>
      </c>
      <c r="E62" s="6">
        <v>1.0900000000000001</v>
      </c>
      <c r="F62" s="6">
        <v>1.07</v>
      </c>
      <c r="G62" s="6">
        <v>1.04</v>
      </c>
      <c r="H62" s="6">
        <v>0.97</v>
      </c>
      <c r="I62" s="6">
        <v>0.88</v>
      </c>
      <c r="J62" s="7">
        <v>0.78</v>
      </c>
    </row>
    <row r="63" spans="1:10" ht="15" thickBot="1" x14ac:dyDescent="0.25">
      <c r="A63" s="19" t="s">
        <v>50</v>
      </c>
      <c r="B63" s="6">
        <v>1.08</v>
      </c>
      <c r="C63" s="6">
        <v>1.1200000000000001</v>
      </c>
      <c r="D63" s="6">
        <v>1.17</v>
      </c>
      <c r="E63" s="6">
        <v>1.2</v>
      </c>
      <c r="F63" s="6">
        <v>1.19</v>
      </c>
      <c r="G63" s="6">
        <v>1.1499999999999999</v>
      </c>
      <c r="H63" s="6">
        <v>1.1100000000000001</v>
      </c>
      <c r="I63" s="6">
        <v>1.02</v>
      </c>
      <c r="J63" s="7">
        <v>0.92</v>
      </c>
    </row>
    <row r="64" spans="1:10" ht="15" thickBot="1" x14ac:dyDescent="0.25">
      <c r="A64" s="19" t="s">
        <v>51</v>
      </c>
      <c r="B64" s="6">
        <v>1.1200000000000001</v>
      </c>
      <c r="C64" s="6">
        <v>1.24</v>
      </c>
      <c r="D64" s="6">
        <v>1.35</v>
      </c>
      <c r="E64" s="6">
        <v>1.45</v>
      </c>
      <c r="F64" s="6">
        <v>1.46</v>
      </c>
      <c r="G64" s="6">
        <v>1.46</v>
      </c>
      <c r="H64" s="6">
        <v>1.46</v>
      </c>
      <c r="I64" s="6">
        <v>1.47</v>
      </c>
      <c r="J64" s="7">
        <v>1.35</v>
      </c>
    </row>
    <row r="65" spans="1:10" ht="15" thickBot="1" x14ac:dyDescent="0.25">
      <c r="A65" s="20" t="s">
        <v>52</v>
      </c>
      <c r="B65" s="10">
        <v>1.1499999999999999</v>
      </c>
      <c r="C65" s="10">
        <v>1.29</v>
      </c>
      <c r="D65" s="10">
        <v>1.4</v>
      </c>
      <c r="E65" s="10">
        <v>1.47</v>
      </c>
      <c r="F65" s="10">
        <v>1.52</v>
      </c>
      <c r="G65" s="10">
        <v>1.54</v>
      </c>
      <c r="H65" s="10">
        <v>1.5</v>
      </c>
      <c r="I65" s="10">
        <v>1.43</v>
      </c>
      <c r="J65" s="11">
        <v>1.36</v>
      </c>
    </row>
    <row r="66" spans="1:10" ht="15" thickTop="1" x14ac:dyDescent="0.2"/>
    <row r="67" spans="1:10" ht="15.75" thickBot="1" x14ac:dyDescent="0.3">
      <c r="A67" s="23" t="s">
        <v>289</v>
      </c>
    </row>
    <row r="68" spans="1:10" ht="15.75" thickTop="1" thickBot="1" x14ac:dyDescent="0.25">
      <c r="A68" s="142" t="s">
        <v>0</v>
      </c>
      <c r="B68" s="168" t="s">
        <v>285</v>
      </c>
      <c r="C68" s="169"/>
      <c r="D68" s="169"/>
      <c r="E68" s="169"/>
      <c r="F68" s="169"/>
      <c r="G68" s="169"/>
      <c r="H68" s="169"/>
      <c r="I68" s="169"/>
      <c r="J68" s="170"/>
    </row>
    <row r="69" spans="1:10" ht="15" thickBot="1" x14ac:dyDescent="0.25">
      <c r="A69" s="144"/>
      <c r="B69" s="14">
        <v>10</v>
      </c>
      <c r="C69" s="14">
        <v>20</v>
      </c>
      <c r="D69" s="14">
        <v>30</v>
      </c>
      <c r="E69" s="14">
        <v>40</v>
      </c>
      <c r="F69" s="14">
        <v>50</v>
      </c>
      <c r="G69" s="14">
        <v>60</v>
      </c>
      <c r="H69" s="14">
        <v>70</v>
      </c>
      <c r="I69" s="14">
        <v>80</v>
      </c>
      <c r="J69" s="15">
        <v>90</v>
      </c>
    </row>
    <row r="70" spans="1:10" ht="15.75" thickTop="1" thickBot="1" x14ac:dyDescent="0.25">
      <c r="A70" s="19" t="s">
        <v>45</v>
      </c>
      <c r="B70" s="6">
        <v>1.08</v>
      </c>
      <c r="C70" s="6">
        <v>1.1299999999999999</v>
      </c>
      <c r="D70" s="6">
        <v>1.18</v>
      </c>
      <c r="E70" s="6">
        <v>1.19</v>
      </c>
      <c r="F70" s="6">
        <v>1.21</v>
      </c>
      <c r="G70" s="6">
        <v>1.1599999999999999</v>
      </c>
      <c r="H70" s="6">
        <v>1.1299999999999999</v>
      </c>
      <c r="I70" s="6">
        <v>1.05</v>
      </c>
      <c r="J70" s="7">
        <v>0.97</v>
      </c>
    </row>
    <row r="71" spans="1:10" ht="15" thickBot="1" x14ac:dyDescent="0.25">
      <c r="A71" s="19" t="s">
        <v>46</v>
      </c>
      <c r="B71" s="6">
        <v>1.06</v>
      </c>
      <c r="C71" s="6">
        <v>1.0900000000000001</v>
      </c>
      <c r="D71" s="6">
        <v>1.1000000000000001</v>
      </c>
      <c r="E71" s="6">
        <v>1.1000000000000001</v>
      </c>
      <c r="F71" s="6">
        <v>1.0900000000000001</v>
      </c>
      <c r="G71" s="6">
        <v>1.07</v>
      </c>
      <c r="H71" s="6">
        <v>1.01</v>
      </c>
      <c r="I71" s="6">
        <v>0.94</v>
      </c>
      <c r="J71" s="7">
        <v>0.85</v>
      </c>
    </row>
    <row r="72" spans="1:10" ht="15" thickBot="1" x14ac:dyDescent="0.25">
      <c r="A72" s="19" t="s">
        <v>3</v>
      </c>
      <c r="B72" s="6">
        <v>1.04</v>
      </c>
      <c r="C72" s="6">
        <v>1.05</v>
      </c>
      <c r="D72" s="6">
        <v>1.05</v>
      </c>
      <c r="E72" s="6">
        <v>1.03</v>
      </c>
      <c r="F72" s="6">
        <v>1</v>
      </c>
      <c r="G72" s="6">
        <v>0.96</v>
      </c>
      <c r="H72" s="6">
        <v>0.9</v>
      </c>
      <c r="I72" s="6">
        <v>0.83</v>
      </c>
      <c r="J72" s="7">
        <v>0.74</v>
      </c>
    </row>
    <row r="73" spans="1:10" ht="15" thickBot="1" x14ac:dyDescent="0.25">
      <c r="A73" s="19" t="s">
        <v>47</v>
      </c>
      <c r="B73" s="6">
        <v>1.01</v>
      </c>
      <c r="C73" s="6">
        <v>1.03</v>
      </c>
      <c r="D73" s="6">
        <v>1.01</v>
      </c>
      <c r="E73" s="6">
        <v>0.98</v>
      </c>
      <c r="F73" s="6">
        <v>0.92</v>
      </c>
      <c r="G73" s="6">
        <v>0.87</v>
      </c>
      <c r="H73" s="6">
        <v>0.81</v>
      </c>
      <c r="I73" s="6">
        <v>0.75</v>
      </c>
      <c r="J73" s="7">
        <v>0.85</v>
      </c>
    </row>
    <row r="74" spans="1:10" ht="15" thickBot="1" x14ac:dyDescent="0.25">
      <c r="A74" s="19" t="s">
        <v>5</v>
      </c>
      <c r="B74" s="6">
        <v>1</v>
      </c>
      <c r="C74" s="6">
        <v>1</v>
      </c>
      <c r="D74" s="6">
        <v>0.98</v>
      </c>
      <c r="E74" s="6">
        <v>0.94</v>
      </c>
      <c r="F74" s="6">
        <v>0.88</v>
      </c>
      <c r="G74" s="6">
        <v>0.82</v>
      </c>
      <c r="H74" s="6">
        <v>0.76</v>
      </c>
      <c r="I74" s="6">
        <v>0.68</v>
      </c>
      <c r="J74" s="7">
        <v>0.6</v>
      </c>
    </row>
    <row r="75" spans="1:10" ht="15" thickBot="1" x14ac:dyDescent="0.25">
      <c r="A75" s="19" t="s">
        <v>6</v>
      </c>
      <c r="B75" s="6">
        <v>1</v>
      </c>
      <c r="C75" s="6">
        <v>0.99</v>
      </c>
      <c r="D75" s="6">
        <v>0.96</v>
      </c>
      <c r="E75" s="6">
        <v>0.92</v>
      </c>
      <c r="F75" s="6">
        <v>0.86</v>
      </c>
      <c r="G75" s="6">
        <v>0.79</v>
      </c>
      <c r="H75" s="6">
        <v>0.73</v>
      </c>
      <c r="I75" s="6">
        <v>0.65</v>
      </c>
      <c r="J75" s="7">
        <v>0.56000000000000005</v>
      </c>
    </row>
    <row r="76" spans="1:10" ht="15" thickBot="1" x14ac:dyDescent="0.25">
      <c r="A76" s="19" t="s">
        <v>7</v>
      </c>
      <c r="B76" s="6">
        <v>1</v>
      </c>
      <c r="C76" s="6">
        <v>0.99</v>
      </c>
      <c r="D76" s="6">
        <v>0.97</v>
      </c>
      <c r="E76" s="6">
        <v>0.93</v>
      </c>
      <c r="F76" s="6">
        <v>0.86</v>
      </c>
      <c r="G76" s="6">
        <v>0.81</v>
      </c>
      <c r="H76" s="6">
        <v>0.74</v>
      </c>
      <c r="I76" s="6">
        <v>0.66</v>
      </c>
      <c r="J76" s="7">
        <v>0.57999999999999996</v>
      </c>
    </row>
    <row r="77" spans="1:10" ht="15" thickBot="1" x14ac:dyDescent="0.25">
      <c r="A77" s="19" t="s">
        <v>48</v>
      </c>
      <c r="B77" s="6">
        <v>1.01</v>
      </c>
      <c r="C77" s="6">
        <v>1</v>
      </c>
      <c r="D77" s="6">
        <v>0.98</v>
      </c>
      <c r="E77" s="6">
        <v>0.94</v>
      </c>
      <c r="F77" s="6">
        <v>0.88</v>
      </c>
      <c r="G77" s="6">
        <v>83</v>
      </c>
      <c r="H77" s="6">
        <v>0.77</v>
      </c>
      <c r="I77" s="6">
        <v>0.69</v>
      </c>
      <c r="J77" s="7">
        <v>0.6</v>
      </c>
    </row>
    <row r="78" spans="1:10" ht="15" thickBot="1" x14ac:dyDescent="0.25">
      <c r="A78" s="19" t="s">
        <v>49</v>
      </c>
      <c r="B78" s="6">
        <v>1.04</v>
      </c>
      <c r="C78" s="6">
        <v>1.05</v>
      </c>
      <c r="D78" s="6">
        <v>1.05</v>
      </c>
      <c r="E78" s="6">
        <v>1.01</v>
      </c>
      <c r="F78" s="6">
        <v>1</v>
      </c>
      <c r="G78" s="6">
        <v>0.95</v>
      </c>
      <c r="H78" s="6">
        <v>0.9</v>
      </c>
      <c r="I78" s="6">
        <v>0.82</v>
      </c>
      <c r="J78" s="7">
        <v>0.73</v>
      </c>
    </row>
    <row r="79" spans="1:10" ht="15" thickBot="1" x14ac:dyDescent="0.25">
      <c r="A79" s="19" t="s">
        <v>50</v>
      </c>
      <c r="B79" s="6">
        <v>1.05</v>
      </c>
      <c r="C79" s="6">
        <v>1.08</v>
      </c>
      <c r="D79" s="6">
        <v>1.06</v>
      </c>
      <c r="E79" s="6">
        <v>1.08</v>
      </c>
      <c r="F79" s="6">
        <v>1.06</v>
      </c>
      <c r="G79" s="6">
        <v>1.03</v>
      </c>
      <c r="H79" s="6">
        <v>0.98</v>
      </c>
      <c r="I79" s="6">
        <v>0.9</v>
      </c>
      <c r="J79" s="7">
        <v>0.8</v>
      </c>
    </row>
    <row r="80" spans="1:10" ht="15" thickBot="1" x14ac:dyDescent="0.25">
      <c r="A80" s="19" t="s">
        <v>51</v>
      </c>
      <c r="B80" s="6">
        <v>1.0900000000000001</v>
      </c>
      <c r="C80" s="6">
        <v>1.1499999999999999</v>
      </c>
      <c r="D80" s="6">
        <v>1.22</v>
      </c>
      <c r="E80" s="6">
        <v>1.26</v>
      </c>
      <c r="F80" s="6">
        <v>1.27</v>
      </c>
      <c r="G80" s="6">
        <v>1.26</v>
      </c>
      <c r="H80" s="6">
        <v>1.21</v>
      </c>
      <c r="I80" s="6">
        <v>1.1499999999999999</v>
      </c>
      <c r="J80" s="7">
        <v>1.07</v>
      </c>
    </row>
    <row r="81" spans="1:10" ht="15" thickBot="1" x14ac:dyDescent="0.25">
      <c r="A81" s="20" t="s">
        <v>52</v>
      </c>
      <c r="B81" s="10">
        <v>1.1100000000000001</v>
      </c>
      <c r="C81" s="10">
        <v>1.19</v>
      </c>
      <c r="D81" s="10">
        <v>1.26</v>
      </c>
      <c r="E81" s="10">
        <v>1.3</v>
      </c>
      <c r="F81" s="10">
        <v>1.32</v>
      </c>
      <c r="G81" s="10">
        <v>1.32</v>
      </c>
      <c r="H81" s="10">
        <v>1.27</v>
      </c>
      <c r="I81" s="10">
        <v>1.22</v>
      </c>
      <c r="J81" s="11">
        <v>1.1200000000000001</v>
      </c>
    </row>
    <row r="82" spans="1:10" ht="15" thickTop="1" x14ac:dyDescent="0.2"/>
    <row r="83" spans="1:10" ht="15.75" thickBot="1" x14ac:dyDescent="0.3">
      <c r="A83" s="23" t="s">
        <v>290</v>
      </c>
    </row>
    <row r="84" spans="1:10" ht="15.75" thickTop="1" thickBot="1" x14ac:dyDescent="0.25">
      <c r="A84" s="142" t="s">
        <v>0</v>
      </c>
      <c r="B84" s="168" t="s">
        <v>285</v>
      </c>
      <c r="C84" s="169"/>
      <c r="D84" s="169"/>
      <c r="E84" s="169"/>
      <c r="F84" s="169"/>
      <c r="G84" s="169"/>
      <c r="H84" s="169"/>
      <c r="I84" s="169"/>
      <c r="J84" s="170"/>
    </row>
    <row r="85" spans="1:10" ht="15" thickBot="1" x14ac:dyDescent="0.25">
      <c r="A85" s="144"/>
      <c r="B85" s="14">
        <v>10</v>
      </c>
      <c r="C85" s="14">
        <v>20</v>
      </c>
      <c r="D85" s="14">
        <v>30</v>
      </c>
      <c r="E85" s="14">
        <v>40</v>
      </c>
      <c r="F85" s="14">
        <v>50</v>
      </c>
      <c r="G85" s="14">
        <v>60</v>
      </c>
      <c r="H85" s="14">
        <v>70</v>
      </c>
      <c r="I85" s="14">
        <v>80</v>
      </c>
      <c r="J85" s="15">
        <v>90</v>
      </c>
    </row>
    <row r="86" spans="1:10" ht="15.75" thickTop="1" thickBot="1" x14ac:dyDescent="0.25">
      <c r="A86" s="19" t="s">
        <v>45</v>
      </c>
      <c r="B86" s="6">
        <v>1.04</v>
      </c>
      <c r="C86" s="6">
        <v>1</v>
      </c>
      <c r="D86" s="6">
        <v>1.02</v>
      </c>
      <c r="E86" s="6">
        <v>1.03</v>
      </c>
      <c r="F86" s="6">
        <v>1.02</v>
      </c>
      <c r="G86" s="6">
        <v>0.98</v>
      </c>
      <c r="H86" s="6">
        <v>0.94</v>
      </c>
      <c r="I86" s="6">
        <v>0.87</v>
      </c>
      <c r="J86" s="7">
        <v>0.8</v>
      </c>
    </row>
    <row r="87" spans="1:10" ht="15" thickBot="1" x14ac:dyDescent="0.25">
      <c r="A87" s="19" t="s">
        <v>46</v>
      </c>
      <c r="B87" s="6">
        <v>1.02</v>
      </c>
      <c r="C87" s="6">
        <v>1.02</v>
      </c>
      <c r="D87" s="6">
        <v>0.98</v>
      </c>
      <c r="E87" s="6">
        <v>0.98</v>
      </c>
      <c r="F87" s="6">
        <v>0.96</v>
      </c>
      <c r="G87" s="6">
        <v>0.93</v>
      </c>
      <c r="H87" s="6">
        <v>0.87</v>
      </c>
      <c r="I87" s="6">
        <v>0.8</v>
      </c>
      <c r="J87" s="7">
        <v>0.73</v>
      </c>
    </row>
    <row r="88" spans="1:10" ht="15" thickBot="1" x14ac:dyDescent="0.25">
      <c r="A88" s="19" t="s">
        <v>3</v>
      </c>
      <c r="B88" s="6">
        <v>1</v>
      </c>
      <c r="C88" s="6">
        <v>1.01</v>
      </c>
      <c r="D88" s="6">
        <v>0.99</v>
      </c>
      <c r="E88" s="6">
        <v>0.93</v>
      </c>
      <c r="F88" s="6">
        <v>191</v>
      </c>
      <c r="G88" s="6">
        <v>0.87</v>
      </c>
      <c r="H88" s="6">
        <v>0.81</v>
      </c>
      <c r="I88" s="6">
        <v>0.75</v>
      </c>
      <c r="J88" s="7">
        <v>0.67</v>
      </c>
    </row>
    <row r="89" spans="1:10" ht="15" thickBot="1" x14ac:dyDescent="0.25">
      <c r="A89" s="19" t="s">
        <v>47</v>
      </c>
      <c r="B89" s="6">
        <v>1</v>
      </c>
      <c r="C89" s="6">
        <v>0.99</v>
      </c>
      <c r="D89" s="6">
        <v>0.96</v>
      </c>
      <c r="E89" s="6">
        <v>0.93</v>
      </c>
      <c r="F89" s="6">
        <v>0.86</v>
      </c>
      <c r="G89" s="6">
        <v>0.82</v>
      </c>
      <c r="H89" s="6">
        <v>0.76</v>
      </c>
      <c r="I89" s="6">
        <v>0.7</v>
      </c>
      <c r="J89" s="7">
        <v>0.62</v>
      </c>
    </row>
    <row r="90" spans="1:10" ht="15" thickBot="1" x14ac:dyDescent="0.25">
      <c r="A90" s="19" t="s">
        <v>5</v>
      </c>
      <c r="B90" s="6">
        <v>1</v>
      </c>
      <c r="C90" s="6">
        <v>0.98</v>
      </c>
      <c r="D90" s="6">
        <v>0.95</v>
      </c>
      <c r="E90" s="6">
        <v>0.9</v>
      </c>
      <c r="F90" s="6">
        <v>0.86</v>
      </c>
      <c r="G90" s="6">
        <v>0.79</v>
      </c>
      <c r="H90" s="6">
        <v>0.73</v>
      </c>
      <c r="I90" s="6">
        <v>0.66</v>
      </c>
      <c r="J90" s="7">
        <v>0.59</v>
      </c>
    </row>
    <row r="91" spans="1:10" ht="15" thickBot="1" x14ac:dyDescent="0.25">
      <c r="A91" s="19" t="s">
        <v>6</v>
      </c>
      <c r="B91" s="6">
        <v>1</v>
      </c>
      <c r="C91" s="6">
        <v>0.98</v>
      </c>
      <c r="D91" s="6">
        <v>0.94</v>
      </c>
      <c r="E91" s="6">
        <v>0.9</v>
      </c>
      <c r="F91" s="6">
        <v>0.84</v>
      </c>
      <c r="G91" s="6">
        <v>0.76</v>
      </c>
      <c r="H91" s="6">
        <v>0.71</v>
      </c>
      <c r="I91" s="6">
        <v>0.64</v>
      </c>
      <c r="J91" s="7">
        <v>0.56000000000000005</v>
      </c>
    </row>
    <row r="92" spans="1:10" ht="15" thickBot="1" x14ac:dyDescent="0.25">
      <c r="A92" s="19" t="s">
        <v>7</v>
      </c>
      <c r="B92" s="6">
        <v>1</v>
      </c>
      <c r="C92" s="6">
        <v>0.98</v>
      </c>
      <c r="D92" s="6">
        <v>0.94</v>
      </c>
      <c r="E92" s="6">
        <v>0.9</v>
      </c>
      <c r="F92" s="6">
        <v>0.84</v>
      </c>
      <c r="G92" s="6">
        <v>0.78</v>
      </c>
      <c r="H92" s="6">
        <v>0.71</v>
      </c>
      <c r="I92" s="6">
        <v>0.65</v>
      </c>
      <c r="J92" s="7">
        <v>0.56999999999999995</v>
      </c>
    </row>
    <row r="93" spans="1:10" ht="15" thickBot="1" x14ac:dyDescent="0.25">
      <c r="A93" s="19" t="s">
        <v>48</v>
      </c>
      <c r="B93" s="6">
        <v>1</v>
      </c>
      <c r="C93" s="6">
        <v>0.98</v>
      </c>
      <c r="D93" s="6">
        <v>0.95</v>
      </c>
      <c r="E93" s="6">
        <v>0.9</v>
      </c>
      <c r="F93" s="6">
        <v>0.85</v>
      </c>
      <c r="G93" s="6">
        <v>0.78</v>
      </c>
      <c r="H93" s="6">
        <v>0.72</v>
      </c>
      <c r="I93" s="6">
        <v>0.66</v>
      </c>
      <c r="J93" s="7">
        <v>0.56000000000000005</v>
      </c>
    </row>
    <row r="94" spans="1:10" ht="15" thickBot="1" x14ac:dyDescent="0.25">
      <c r="A94" s="19" t="s">
        <v>49</v>
      </c>
      <c r="B94" s="6">
        <v>1.01</v>
      </c>
      <c r="C94" s="6">
        <v>1.01</v>
      </c>
      <c r="D94" s="6">
        <v>0.99</v>
      </c>
      <c r="E94" s="6">
        <v>0.96</v>
      </c>
      <c r="F94" s="6">
        <v>0.9</v>
      </c>
      <c r="G94" s="6">
        <v>0.86</v>
      </c>
      <c r="H94" s="6">
        <v>0.81</v>
      </c>
      <c r="I94" s="6">
        <v>0.74</v>
      </c>
      <c r="J94" s="7">
        <v>0.66</v>
      </c>
    </row>
    <row r="95" spans="1:10" ht="15" thickBot="1" x14ac:dyDescent="0.25">
      <c r="A95" s="19" t="s">
        <v>50</v>
      </c>
      <c r="B95" s="6">
        <v>1.01</v>
      </c>
      <c r="C95" s="6">
        <v>1.02</v>
      </c>
      <c r="D95" s="6">
        <v>0.99</v>
      </c>
      <c r="E95" s="6">
        <v>0.94</v>
      </c>
      <c r="F95" s="6">
        <v>0.92</v>
      </c>
      <c r="G95" s="6">
        <v>0.89</v>
      </c>
      <c r="H95" s="6">
        <v>0.83</v>
      </c>
      <c r="I95" s="6">
        <v>0.77</v>
      </c>
      <c r="J95" s="7">
        <v>0.69</v>
      </c>
    </row>
    <row r="96" spans="1:10" ht="15" thickBot="1" x14ac:dyDescent="0.25">
      <c r="A96" s="19" t="s">
        <v>51</v>
      </c>
      <c r="B96" s="6">
        <v>1.05</v>
      </c>
      <c r="C96" s="6">
        <v>1.06</v>
      </c>
      <c r="D96" s="6">
        <v>1.07</v>
      </c>
      <c r="E96" s="6">
        <v>1.08</v>
      </c>
      <c r="F96" s="6">
        <v>1.08</v>
      </c>
      <c r="G96" s="6">
        <v>1.06</v>
      </c>
      <c r="H96" s="6">
        <v>1.01</v>
      </c>
      <c r="I96" s="6">
        <v>0.97</v>
      </c>
      <c r="J96" s="7">
        <v>0.88</v>
      </c>
    </row>
    <row r="97" spans="1:10" ht="15" thickBot="1" x14ac:dyDescent="0.25">
      <c r="A97" s="20" t="s">
        <v>52</v>
      </c>
      <c r="B97" s="10">
        <v>1.05</v>
      </c>
      <c r="C97" s="10">
        <v>1.05</v>
      </c>
      <c r="D97" s="10">
        <v>1.0900000000000001</v>
      </c>
      <c r="E97" s="10">
        <v>1.1100000000000001</v>
      </c>
      <c r="F97" s="10">
        <v>1.1000000000000001</v>
      </c>
      <c r="G97" s="10">
        <v>1.08</v>
      </c>
      <c r="H97" s="10">
        <v>1.05</v>
      </c>
      <c r="I97" s="10">
        <v>0.98</v>
      </c>
      <c r="J97" s="11">
        <v>0.91</v>
      </c>
    </row>
    <row r="98" spans="1:10" ht="15" thickTop="1" x14ac:dyDescent="0.2"/>
    <row r="99" spans="1:10" ht="15.75" thickBot="1" x14ac:dyDescent="0.3">
      <c r="A99" s="23" t="s">
        <v>291</v>
      </c>
    </row>
    <row r="100" spans="1:10" ht="15.75" thickTop="1" thickBot="1" x14ac:dyDescent="0.25">
      <c r="A100" s="142" t="s">
        <v>0</v>
      </c>
      <c r="B100" s="168" t="s">
        <v>285</v>
      </c>
      <c r="C100" s="169"/>
      <c r="D100" s="169"/>
      <c r="E100" s="169"/>
      <c r="F100" s="169"/>
      <c r="G100" s="169"/>
      <c r="H100" s="169"/>
      <c r="I100" s="169"/>
      <c r="J100" s="170"/>
    </row>
    <row r="101" spans="1:10" ht="15" thickBot="1" x14ac:dyDescent="0.25">
      <c r="A101" s="144"/>
      <c r="B101" s="14">
        <v>10</v>
      </c>
      <c r="C101" s="14">
        <v>20</v>
      </c>
      <c r="D101" s="14">
        <v>30</v>
      </c>
      <c r="E101" s="14">
        <v>40</v>
      </c>
      <c r="F101" s="14">
        <v>50</v>
      </c>
      <c r="G101" s="14">
        <v>60</v>
      </c>
      <c r="H101" s="14">
        <v>70</v>
      </c>
      <c r="I101" s="14">
        <v>80</v>
      </c>
      <c r="J101" s="15">
        <v>90</v>
      </c>
    </row>
    <row r="102" spans="1:10" ht="15.75" thickTop="1" thickBot="1" x14ac:dyDescent="0.25">
      <c r="A102" s="19" t="s">
        <v>45</v>
      </c>
      <c r="B102" s="6">
        <v>0.99</v>
      </c>
      <c r="C102" s="6">
        <v>0.98</v>
      </c>
      <c r="D102" s="6">
        <v>0.96</v>
      </c>
      <c r="E102" s="6">
        <v>0.94</v>
      </c>
      <c r="F102" s="6">
        <v>0.89</v>
      </c>
      <c r="G102" s="6">
        <v>0.85</v>
      </c>
      <c r="H102" s="6">
        <v>0.78</v>
      </c>
      <c r="I102" s="6">
        <v>0.71</v>
      </c>
      <c r="J102" s="7">
        <v>0.65</v>
      </c>
    </row>
    <row r="103" spans="1:10" ht="15" thickBot="1" x14ac:dyDescent="0.25">
      <c r="A103" s="19" t="s">
        <v>46</v>
      </c>
      <c r="B103" s="6">
        <v>0.98</v>
      </c>
      <c r="C103" s="6">
        <v>0.96</v>
      </c>
      <c r="D103" s="6">
        <v>0.93</v>
      </c>
      <c r="E103" s="6">
        <v>0.89</v>
      </c>
      <c r="F103" s="6">
        <v>0.85</v>
      </c>
      <c r="G103" s="6">
        <v>0.8</v>
      </c>
      <c r="H103" s="6">
        <v>0.75</v>
      </c>
      <c r="I103" s="6">
        <v>0.69</v>
      </c>
      <c r="J103" s="7">
        <v>0.62</v>
      </c>
    </row>
    <row r="104" spans="1:10" ht="15" thickBot="1" x14ac:dyDescent="0.25">
      <c r="A104" s="19" t="s">
        <v>3</v>
      </c>
      <c r="B104" s="6">
        <v>0.98</v>
      </c>
      <c r="C104" s="6">
        <v>0.95</v>
      </c>
      <c r="D104" s="6">
        <v>0.93</v>
      </c>
      <c r="E104" s="6">
        <v>0.88</v>
      </c>
      <c r="F104" s="6">
        <v>0.83</v>
      </c>
      <c r="G104" s="6">
        <v>0.78</v>
      </c>
      <c r="H104" s="6">
        <v>0.72</v>
      </c>
      <c r="I104" s="6">
        <v>0.68</v>
      </c>
      <c r="J104" s="7">
        <v>0.61</v>
      </c>
    </row>
    <row r="105" spans="1:10" ht="15" thickBot="1" x14ac:dyDescent="0.25">
      <c r="A105" s="19" t="s">
        <v>47</v>
      </c>
      <c r="B105" s="6">
        <v>0.99</v>
      </c>
      <c r="C105" s="6">
        <v>0.96</v>
      </c>
      <c r="D105" s="6">
        <v>0.92</v>
      </c>
      <c r="E105" s="6">
        <v>0.88</v>
      </c>
      <c r="F105" s="6">
        <v>0.83</v>
      </c>
      <c r="G105" s="6">
        <v>0.77</v>
      </c>
      <c r="H105" s="6">
        <v>0.71</v>
      </c>
      <c r="I105" s="6">
        <v>0.65</v>
      </c>
      <c r="J105" s="7">
        <v>0.57999999999999996</v>
      </c>
    </row>
    <row r="106" spans="1:10" ht="15" thickBot="1" x14ac:dyDescent="0.25">
      <c r="A106" s="19" t="s">
        <v>5</v>
      </c>
      <c r="B106" s="6">
        <v>0.99</v>
      </c>
      <c r="C106" s="6">
        <v>0.96</v>
      </c>
      <c r="D106" s="6">
        <v>0.92</v>
      </c>
      <c r="E106" s="6">
        <v>0.87</v>
      </c>
      <c r="F106" s="6">
        <v>0.81</v>
      </c>
      <c r="G106" s="6">
        <v>0.76</v>
      </c>
      <c r="H106" s="6">
        <v>0.7</v>
      </c>
      <c r="I106" s="6">
        <v>0.63</v>
      </c>
      <c r="J106" s="7">
        <v>0.56999999999999995</v>
      </c>
    </row>
    <row r="107" spans="1:10" ht="15" thickBot="1" x14ac:dyDescent="0.25">
      <c r="A107" s="19" t="s">
        <v>6</v>
      </c>
      <c r="B107" s="6">
        <v>0.99</v>
      </c>
      <c r="C107" s="6">
        <v>0.95</v>
      </c>
      <c r="D107" s="6">
        <v>0.91</v>
      </c>
      <c r="E107" s="6">
        <v>0.86</v>
      </c>
      <c r="F107" s="6">
        <v>0.8</v>
      </c>
      <c r="G107" s="6">
        <v>0.74</v>
      </c>
      <c r="H107" s="6">
        <v>0.68</v>
      </c>
      <c r="I107" s="6">
        <v>0.61</v>
      </c>
      <c r="J107" s="7">
        <v>0.54</v>
      </c>
    </row>
    <row r="108" spans="1:10" ht="15" thickBot="1" x14ac:dyDescent="0.25">
      <c r="A108" s="19" t="s">
        <v>7</v>
      </c>
      <c r="B108" s="6">
        <v>0.98</v>
      </c>
      <c r="C108" s="6">
        <v>0.95</v>
      </c>
      <c r="D108" s="6">
        <v>0.9</v>
      </c>
      <c r="E108" s="6">
        <v>0.85</v>
      </c>
      <c r="F108" s="6">
        <v>0.79</v>
      </c>
      <c r="G108" s="6">
        <v>0.73</v>
      </c>
      <c r="H108" s="6">
        <v>0.67</v>
      </c>
      <c r="I108" s="6">
        <v>0.62</v>
      </c>
      <c r="J108" s="7">
        <v>0.54</v>
      </c>
    </row>
    <row r="109" spans="1:10" ht="15" thickBot="1" x14ac:dyDescent="0.25">
      <c r="A109" s="19" t="s">
        <v>48</v>
      </c>
      <c r="B109" s="6">
        <v>0.99</v>
      </c>
      <c r="C109" s="6">
        <v>0.96</v>
      </c>
      <c r="D109" s="6">
        <v>0.91</v>
      </c>
      <c r="E109" s="6">
        <v>0.86</v>
      </c>
      <c r="F109" s="6">
        <v>0.81</v>
      </c>
      <c r="G109" s="6">
        <v>0.75</v>
      </c>
      <c r="H109" s="6">
        <v>0.67</v>
      </c>
      <c r="I109" s="6">
        <v>0.62</v>
      </c>
      <c r="J109" s="7">
        <v>0.55000000000000004</v>
      </c>
    </row>
    <row r="110" spans="1:10" ht="15" thickBot="1" x14ac:dyDescent="0.25">
      <c r="A110" s="19" t="s">
        <v>49</v>
      </c>
      <c r="B110" s="6">
        <v>0.99</v>
      </c>
      <c r="C110" s="6">
        <v>0.97</v>
      </c>
      <c r="D110" s="6">
        <v>0.93</v>
      </c>
      <c r="E110" s="6">
        <v>0.9</v>
      </c>
      <c r="F110" s="6">
        <v>0.85</v>
      </c>
      <c r="G110" s="6">
        <v>0.79</v>
      </c>
      <c r="H110" s="6">
        <v>0.72</v>
      </c>
      <c r="I110" s="6">
        <v>0.66</v>
      </c>
      <c r="J110" s="7">
        <v>0.59</v>
      </c>
    </row>
    <row r="111" spans="1:10" ht="15" thickBot="1" x14ac:dyDescent="0.25">
      <c r="A111" s="19" t="s">
        <v>50</v>
      </c>
      <c r="B111" s="6">
        <v>1.01</v>
      </c>
      <c r="C111" s="6">
        <v>1</v>
      </c>
      <c r="D111" s="6">
        <v>0.99</v>
      </c>
      <c r="E111" s="6">
        <v>0.95</v>
      </c>
      <c r="F111" s="6">
        <v>0.91</v>
      </c>
      <c r="G111" s="6">
        <v>0.86</v>
      </c>
      <c r="H111" s="6">
        <v>0.73</v>
      </c>
      <c r="I111" s="6">
        <v>0.67</v>
      </c>
      <c r="J111" s="7">
        <v>0.61</v>
      </c>
    </row>
    <row r="112" spans="1:10" ht="15" thickBot="1" x14ac:dyDescent="0.25">
      <c r="A112" s="19" t="s">
        <v>51</v>
      </c>
      <c r="B112" s="6">
        <v>1</v>
      </c>
      <c r="C112" s="6">
        <v>1</v>
      </c>
      <c r="D112" s="6">
        <v>0.99</v>
      </c>
      <c r="E112" s="6">
        <v>0.98</v>
      </c>
      <c r="F112" s="6">
        <v>0.93</v>
      </c>
      <c r="G112" s="6">
        <v>0.9</v>
      </c>
      <c r="H112" s="6">
        <v>0.84</v>
      </c>
      <c r="I112" s="6">
        <v>0.79</v>
      </c>
      <c r="J112" s="7">
        <v>0.72</v>
      </c>
    </row>
    <row r="113" spans="1:10" ht="15" thickBot="1" x14ac:dyDescent="0.25">
      <c r="A113" s="20" t="s">
        <v>52</v>
      </c>
      <c r="B113" s="10">
        <v>0.98</v>
      </c>
      <c r="C113" s="10">
        <v>0.97</v>
      </c>
      <c r="D113" s="10">
        <v>0.95</v>
      </c>
      <c r="E113" s="10">
        <v>0.92</v>
      </c>
      <c r="F113" s="10">
        <v>0.89</v>
      </c>
      <c r="G113" s="10">
        <v>0.84</v>
      </c>
      <c r="H113" s="10">
        <v>0.83</v>
      </c>
      <c r="I113" s="10">
        <v>0.76</v>
      </c>
      <c r="J113" s="11">
        <v>0.71</v>
      </c>
    </row>
    <row r="114" spans="1:10" ht="15" thickTop="1" x14ac:dyDescent="0.2"/>
  </sheetData>
  <sheetProtection algorithmName="SHA-512" hashValue="vkYK8hyeAdU6tkqk5mI1+pwVAEc1LpEu8fDeGTMYMuv4hkZRy/dU5SKJCOyWc4uNTSM+SArWhuajBNbZOaSb6Q==" saltValue="eegVzEibzl111bkk4iRhbw==" spinCount="100000" sheet="1" objects="1" scenarios="1" selectLockedCells="1"/>
  <mergeCells count="15">
    <mergeCell ref="A1:K1"/>
    <mergeCell ref="A100:A101"/>
    <mergeCell ref="B100:J100"/>
    <mergeCell ref="A4:A5"/>
    <mergeCell ref="B4:J4"/>
    <mergeCell ref="A20:A21"/>
    <mergeCell ref="B20:J20"/>
    <mergeCell ref="A36:A37"/>
    <mergeCell ref="B36:J36"/>
    <mergeCell ref="A52:A53"/>
    <mergeCell ref="B52:J52"/>
    <mergeCell ref="A68:A69"/>
    <mergeCell ref="B68:J68"/>
    <mergeCell ref="A84:A85"/>
    <mergeCell ref="B84:J8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workbookViewId="0">
      <selection activeCell="L90" sqref="L90"/>
    </sheetView>
  </sheetViews>
  <sheetFormatPr baseColWidth="10" defaultColWidth="11.42578125" defaultRowHeight="14.25" x14ac:dyDescent="0.2"/>
  <cols>
    <col min="1" max="16384" width="11.42578125" style="17"/>
  </cols>
  <sheetData>
    <row r="1" spans="1:11" ht="15" x14ac:dyDescent="0.2">
      <c r="A1" s="167" t="s">
        <v>295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3" spans="1:11" ht="15.75" thickBot="1" x14ac:dyDescent="0.3">
      <c r="A3" s="23" t="s">
        <v>284</v>
      </c>
    </row>
    <row r="4" spans="1:11" ht="15.75" thickTop="1" thickBot="1" x14ac:dyDescent="0.25">
      <c r="A4" s="142" t="s">
        <v>0</v>
      </c>
      <c r="B4" s="168" t="s">
        <v>285</v>
      </c>
      <c r="C4" s="169"/>
      <c r="D4" s="169"/>
      <c r="E4" s="169"/>
      <c r="F4" s="169"/>
      <c r="G4" s="169"/>
      <c r="H4" s="169"/>
      <c r="I4" s="169"/>
      <c r="J4" s="170"/>
    </row>
    <row r="5" spans="1:11" ht="15" thickBot="1" x14ac:dyDescent="0.25">
      <c r="A5" s="144"/>
      <c r="B5" s="14">
        <v>10</v>
      </c>
      <c r="C5" s="14">
        <v>20</v>
      </c>
      <c r="D5" s="14">
        <v>30</v>
      </c>
      <c r="E5" s="14">
        <v>40</v>
      </c>
      <c r="F5" s="14">
        <v>50</v>
      </c>
      <c r="G5" s="14">
        <v>60</v>
      </c>
      <c r="H5" s="14">
        <v>70</v>
      </c>
      <c r="I5" s="14">
        <v>80</v>
      </c>
      <c r="J5" s="15">
        <v>90</v>
      </c>
    </row>
    <row r="6" spans="1:11" ht="15.75" thickTop="1" thickBot="1" x14ac:dyDescent="0.25">
      <c r="A6" s="19" t="s">
        <v>45</v>
      </c>
      <c r="B6" s="6">
        <v>1.23</v>
      </c>
      <c r="C6" s="6">
        <v>1.42</v>
      </c>
      <c r="D6" s="6">
        <v>1.56</v>
      </c>
      <c r="E6" s="6">
        <v>1.69</v>
      </c>
      <c r="F6" s="6">
        <v>1.78</v>
      </c>
      <c r="G6" s="6">
        <v>1.8</v>
      </c>
      <c r="H6" s="6">
        <v>1.79</v>
      </c>
      <c r="I6" s="6">
        <v>1.74</v>
      </c>
      <c r="J6" s="7">
        <v>1.66</v>
      </c>
    </row>
    <row r="7" spans="1:11" ht="15" thickBot="1" x14ac:dyDescent="0.25">
      <c r="A7" s="19" t="s">
        <v>46</v>
      </c>
      <c r="B7" s="6">
        <v>1.1499999999999999</v>
      </c>
      <c r="C7" s="6">
        <v>1.28</v>
      </c>
      <c r="D7" s="6">
        <v>1.36</v>
      </c>
      <c r="E7" s="6">
        <v>1.44</v>
      </c>
      <c r="F7" s="6">
        <v>1.48</v>
      </c>
      <c r="G7" s="6">
        <v>1.47</v>
      </c>
      <c r="H7" s="6">
        <v>1.44</v>
      </c>
      <c r="I7" s="6">
        <v>1.37</v>
      </c>
      <c r="J7" s="7">
        <v>1.28</v>
      </c>
    </row>
    <row r="8" spans="1:11" ht="15" thickBot="1" x14ac:dyDescent="0.25">
      <c r="A8" s="19" t="s">
        <v>3</v>
      </c>
      <c r="B8" s="6">
        <v>1.0900000000000001</v>
      </c>
      <c r="C8" s="6">
        <v>1.1599999999999999</v>
      </c>
      <c r="D8" s="6">
        <v>1.22</v>
      </c>
      <c r="E8" s="6">
        <v>1.24</v>
      </c>
      <c r="F8" s="6">
        <v>1.23</v>
      </c>
      <c r="G8" s="6">
        <v>1.2</v>
      </c>
      <c r="H8" s="6">
        <v>1.1399999999999999</v>
      </c>
      <c r="I8" s="6">
        <v>1.06</v>
      </c>
      <c r="J8" s="7">
        <v>0.95</v>
      </c>
    </row>
    <row r="9" spans="1:11" ht="15" thickBot="1" x14ac:dyDescent="0.25">
      <c r="A9" s="19" t="s">
        <v>47</v>
      </c>
      <c r="B9" s="6">
        <v>1.05</v>
      </c>
      <c r="C9" s="6">
        <v>1.0900000000000001</v>
      </c>
      <c r="D9" s="6">
        <v>1.0900000000000001</v>
      </c>
      <c r="E9" s="6">
        <v>1.08</v>
      </c>
      <c r="F9" s="6">
        <v>1.05</v>
      </c>
      <c r="G9" s="6">
        <v>0.99</v>
      </c>
      <c r="H9" s="6">
        <v>0.91</v>
      </c>
      <c r="I9" s="6">
        <v>0.81</v>
      </c>
      <c r="J9" s="7">
        <v>0.7</v>
      </c>
    </row>
    <row r="10" spans="1:11" ht="15" thickBot="1" x14ac:dyDescent="0.25">
      <c r="A10" s="19" t="s">
        <v>5</v>
      </c>
      <c r="B10" s="6">
        <v>1.02</v>
      </c>
      <c r="C10" s="6">
        <v>1.04</v>
      </c>
      <c r="D10" s="6">
        <v>1.02</v>
      </c>
      <c r="E10" s="6">
        <v>0.99</v>
      </c>
      <c r="F10" s="6">
        <v>0.94</v>
      </c>
      <c r="G10" s="6">
        <v>0.86</v>
      </c>
      <c r="H10" s="6">
        <v>0.77</v>
      </c>
      <c r="I10" s="6">
        <v>0.67</v>
      </c>
      <c r="J10" s="7">
        <v>0.56000000000000005</v>
      </c>
    </row>
    <row r="11" spans="1:11" ht="15" thickBot="1" x14ac:dyDescent="0.25">
      <c r="A11" s="19" t="s">
        <v>6</v>
      </c>
      <c r="B11" s="6">
        <v>1.02</v>
      </c>
      <c r="C11" s="6">
        <v>1.01</v>
      </c>
      <c r="D11" s="6">
        <v>0.99</v>
      </c>
      <c r="E11" s="6">
        <v>0.95</v>
      </c>
      <c r="F11" s="6">
        <v>0.89</v>
      </c>
      <c r="G11" s="6">
        <v>0.82</v>
      </c>
      <c r="H11" s="6">
        <v>0.73</v>
      </c>
      <c r="I11" s="6">
        <v>0.63</v>
      </c>
      <c r="J11" s="7">
        <v>0.52</v>
      </c>
    </row>
    <row r="12" spans="1:11" ht="15" thickBot="1" x14ac:dyDescent="0.25">
      <c r="A12" s="19" t="s">
        <v>7</v>
      </c>
      <c r="B12" s="6">
        <v>1.02</v>
      </c>
      <c r="C12" s="6">
        <v>1.02</v>
      </c>
      <c r="D12" s="6">
        <v>1</v>
      </c>
      <c r="E12" s="6">
        <v>0.96</v>
      </c>
      <c r="F12" s="6">
        <v>0.91</v>
      </c>
      <c r="G12" s="6">
        <v>0.83</v>
      </c>
      <c r="H12" s="6">
        <v>0.75</v>
      </c>
      <c r="I12" s="6">
        <v>0.64</v>
      </c>
      <c r="J12" s="7">
        <v>0.53</v>
      </c>
    </row>
    <row r="13" spans="1:11" ht="15" thickBot="1" x14ac:dyDescent="0.25">
      <c r="A13" s="19" t="s">
        <v>48</v>
      </c>
      <c r="B13" s="6">
        <v>1.04</v>
      </c>
      <c r="C13" s="6">
        <v>1.06</v>
      </c>
      <c r="D13" s="6">
        <v>1.05</v>
      </c>
      <c r="E13" s="6">
        <v>1.03</v>
      </c>
      <c r="F13" s="6">
        <v>0.99</v>
      </c>
      <c r="G13" s="6">
        <v>0.92</v>
      </c>
      <c r="H13" s="6">
        <v>0.84</v>
      </c>
      <c r="I13" s="6">
        <v>0.75</v>
      </c>
      <c r="J13" s="7">
        <v>0.64</v>
      </c>
    </row>
    <row r="14" spans="1:11" ht="15" thickBot="1" x14ac:dyDescent="0.25">
      <c r="A14" s="19" t="s">
        <v>49</v>
      </c>
      <c r="B14" s="6">
        <v>1.0900000000000001</v>
      </c>
      <c r="C14" s="6">
        <v>1.17</v>
      </c>
      <c r="D14" s="6">
        <v>1.21</v>
      </c>
      <c r="E14" s="6">
        <v>1.23</v>
      </c>
      <c r="F14" s="6">
        <v>1.22</v>
      </c>
      <c r="G14" s="6">
        <v>1.18</v>
      </c>
      <c r="H14" s="6">
        <v>1.1100000000000001</v>
      </c>
      <c r="I14" s="6">
        <v>1.01</v>
      </c>
      <c r="J14" s="7">
        <v>0.9</v>
      </c>
    </row>
    <row r="15" spans="1:11" ht="15" thickBot="1" x14ac:dyDescent="0.25">
      <c r="A15" s="19" t="s">
        <v>50</v>
      </c>
      <c r="B15" s="6">
        <v>1.1299999999999999</v>
      </c>
      <c r="C15" s="6">
        <v>1.26</v>
      </c>
      <c r="D15" s="6">
        <v>1.35</v>
      </c>
      <c r="E15" s="6">
        <v>1.4</v>
      </c>
      <c r="F15" s="6">
        <v>1.43</v>
      </c>
      <c r="G15" s="6">
        <v>1.42</v>
      </c>
      <c r="H15" s="6">
        <v>1.38</v>
      </c>
      <c r="I15" s="6">
        <v>1.3</v>
      </c>
      <c r="J15" s="7">
        <v>1.2</v>
      </c>
    </row>
    <row r="16" spans="1:11" ht="15" thickBot="1" x14ac:dyDescent="0.25">
      <c r="A16" s="19" t="s">
        <v>51</v>
      </c>
      <c r="B16" s="6">
        <v>1.22</v>
      </c>
      <c r="C16" s="6">
        <v>1.41</v>
      </c>
      <c r="D16" s="6">
        <v>1.59</v>
      </c>
      <c r="E16" s="6">
        <v>1.71</v>
      </c>
      <c r="F16" s="6">
        <v>1.8</v>
      </c>
      <c r="G16" s="6">
        <v>1.85</v>
      </c>
      <c r="H16" s="6">
        <v>1.83</v>
      </c>
      <c r="I16" s="6">
        <v>1.79</v>
      </c>
      <c r="J16" s="7">
        <v>1.69</v>
      </c>
    </row>
    <row r="17" spans="1:10" ht="15" thickBot="1" x14ac:dyDescent="0.25">
      <c r="A17" s="20" t="s">
        <v>52</v>
      </c>
      <c r="B17" s="10">
        <v>1.25</v>
      </c>
      <c r="C17" s="10">
        <v>1.49</v>
      </c>
      <c r="D17" s="10">
        <v>1.68</v>
      </c>
      <c r="E17" s="10">
        <v>1.81</v>
      </c>
      <c r="F17" s="10">
        <v>1.91</v>
      </c>
      <c r="G17" s="10">
        <v>1.95</v>
      </c>
      <c r="H17" s="10">
        <v>1.96</v>
      </c>
      <c r="I17" s="10">
        <v>1.93</v>
      </c>
      <c r="J17" s="11">
        <v>1.82</v>
      </c>
    </row>
    <row r="18" spans="1:10" ht="15" thickTop="1" x14ac:dyDescent="0.2"/>
    <row r="19" spans="1:10" ht="15.75" thickBot="1" x14ac:dyDescent="0.3">
      <c r="A19" s="23" t="s">
        <v>286</v>
      </c>
    </row>
    <row r="20" spans="1:10" ht="15.75" thickTop="1" thickBot="1" x14ac:dyDescent="0.25">
      <c r="A20" s="142" t="s">
        <v>0</v>
      </c>
      <c r="B20" s="168" t="s">
        <v>285</v>
      </c>
      <c r="C20" s="169"/>
      <c r="D20" s="169"/>
      <c r="E20" s="169"/>
      <c r="F20" s="169"/>
      <c r="G20" s="169"/>
      <c r="H20" s="169"/>
      <c r="I20" s="169"/>
      <c r="J20" s="170"/>
    </row>
    <row r="21" spans="1:10" ht="15" thickBot="1" x14ac:dyDescent="0.25">
      <c r="A21" s="144"/>
      <c r="B21" s="14">
        <v>10</v>
      </c>
      <c r="C21" s="14">
        <v>20</v>
      </c>
      <c r="D21" s="14">
        <v>30</v>
      </c>
      <c r="E21" s="14">
        <v>40</v>
      </c>
      <c r="F21" s="14">
        <v>50</v>
      </c>
      <c r="G21" s="14">
        <v>60</v>
      </c>
      <c r="H21" s="14">
        <v>70</v>
      </c>
      <c r="I21" s="14">
        <v>80</v>
      </c>
      <c r="J21" s="15">
        <v>90</v>
      </c>
    </row>
    <row r="22" spans="1:10" ht="15.75" thickTop="1" thickBot="1" x14ac:dyDescent="0.25">
      <c r="A22" s="19" t="s">
        <v>45</v>
      </c>
      <c r="B22" s="6">
        <v>1.21</v>
      </c>
      <c r="C22" s="6">
        <v>1.4</v>
      </c>
      <c r="D22" s="6">
        <v>1.54</v>
      </c>
      <c r="E22" s="6">
        <v>1.64</v>
      </c>
      <c r="F22" s="6">
        <v>1.74</v>
      </c>
      <c r="G22" s="6">
        <v>1.76</v>
      </c>
      <c r="H22" s="6">
        <v>1.74</v>
      </c>
      <c r="I22" s="6">
        <v>1.68</v>
      </c>
      <c r="J22" s="7">
        <v>1.59</v>
      </c>
    </row>
    <row r="23" spans="1:10" ht="15" thickBot="1" x14ac:dyDescent="0.25">
      <c r="A23" s="19" t="s">
        <v>46</v>
      </c>
      <c r="B23" s="6">
        <v>1.1399999999999999</v>
      </c>
      <c r="C23" s="6">
        <v>1.26</v>
      </c>
      <c r="D23" s="6">
        <v>1.35</v>
      </c>
      <c r="E23" s="6">
        <v>1.42</v>
      </c>
      <c r="F23" s="6">
        <v>1.44</v>
      </c>
      <c r="G23" s="6">
        <v>1.43</v>
      </c>
      <c r="H23" s="6">
        <v>1.4</v>
      </c>
      <c r="I23" s="6">
        <v>1.33</v>
      </c>
      <c r="J23" s="7">
        <v>1.24</v>
      </c>
    </row>
    <row r="24" spans="1:10" ht="15" thickBot="1" x14ac:dyDescent="0.25">
      <c r="A24" s="19" t="s">
        <v>3</v>
      </c>
      <c r="B24" s="6">
        <v>1.08</v>
      </c>
      <c r="C24" s="6">
        <v>1.1599999999999999</v>
      </c>
      <c r="D24" s="6">
        <v>1.21</v>
      </c>
      <c r="E24" s="6">
        <v>1.22</v>
      </c>
      <c r="F24" s="6">
        <v>1.21</v>
      </c>
      <c r="G24" s="6">
        <v>1.18</v>
      </c>
      <c r="H24" s="6">
        <v>1.1200000000000001</v>
      </c>
      <c r="I24" s="6">
        <v>1.04</v>
      </c>
      <c r="J24" s="7">
        <v>0.93</v>
      </c>
    </row>
    <row r="25" spans="1:10" ht="15" thickBot="1" x14ac:dyDescent="0.25">
      <c r="A25" s="19" t="s">
        <v>47</v>
      </c>
      <c r="B25" s="6">
        <v>1.05</v>
      </c>
      <c r="C25" s="6">
        <v>1.08</v>
      </c>
      <c r="D25" s="6">
        <v>1.0900000000000001</v>
      </c>
      <c r="E25" s="6">
        <v>1.07</v>
      </c>
      <c r="F25" s="6">
        <v>1.04</v>
      </c>
      <c r="G25" s="6">
        <v>0.99</v>
      </c>
      <c r="H25" s="6">
        <v>0.9</v>
      </c>
      <c r="I25" s="6">
        <v>0.81</v>
      </c>
      <c r="J25" s="7">
        <v>0.7</v>
      </c>
    </row>
    <row r="26" spans="1:10" ht="15" thickBot="1" x14ac:dyDescent="0.25">
      <c r="A26" s="19" t="s">
        <v>5</v>
      </c>
      <c r="B26" s="6">
        <v>1.02</v>
      </c>
      <c r="C26" s="6">
        <v>1.03</v>
      </c>
      <c r="D26" s="6">
        <v>1.02</v>
      </c>
      <c r="E26" s="6">
        <v>0.99</v>
      </c>
      <c r="F26" s="6">
        <v>0.94</v>
      </c>
      <c r="G26" s="6">
        <v>0.86</v>
      </c>
      <c r="H26" s="6">
        <v>0.77</v>
      </c>
      <c r="I26" s="6">
        <v>0.68</v>
      </c>
      <c r="J26" s="7">
        <v>0.56000000000000005</v>
      </c>
    </row>
    <row r="27" spans="1:10" ht="15" thickBot="1" x14ac:dyDescent="0.25">
      <c r="A27" s="19" t="s">
        <v>6</v>
      </c>
      <c r="B27" s="6">
        <v>1.02</v>
      </c>
      <c r="C27" s="6">
        <v>1.01</v>
      </c>
      <c r="D27" s="6">
        <v>0.98</v>
      </c>
      <c r="E27" s="6">
        <v>0.95</v>
      </c>
      <c r="F27" s="6">
        <v>0.89</v>
      </c>
      <c r="G27" s="6">
        <v>0.82</v>
      </c>
      <c r="H27" s="6">
        <v>0.74</v>
      </c>
      <c r="I27" s="6">
        <v>0.63</v>
      </c>
      <c r="J27" s="7">
        <v>0.62</v>
      </c>
    </row>
    <row r="28" spans="1:10" ht="15" thickBot="1" x14ac:dyDescent="0.25">
      <c r="A28" s="19" t="s">
        <v>7</v>
      </c>
      <c r="B28" s="6">
        <v>1.02</v>
      </c>
      <c r="C28" s="6">
        <v>1.02</v>
      </c>
      <c r="D28" s="6">
        <v>0.99</v>
      </c>
      <c r="E28" s="6">
        <v>0.96</v>
      </c>
      <c r="F28" s="6">
        <v>0.9</v>
      </c>
      <c r="G28" s="6">
        <v>0.83</v>
      </c>
      <c r="H28" s="6">
        <v>0.75</v>
      </c>
      <c r="I28" s="6">
        <v>0.65</v>
      </c>
      <c r="J28" s="7">
        <v>0.54</v>
      </c>
    </row>
    <row r="29" spans="1:10" ht="15" thickBot="1" x14ac:dyDescent="0.25">
      <c r="A29" s="19" t="s">
        <v>48</v>
      </c>
      <c r="B29" s="6">
        <v>1.03</v>
      </c>
      <c r="C29" s="6">
        <v>1.05</v>
      </c>
      <c r="D29" s="6">
        <v>1.04</v>
      </c>
      <c r="E29" s="6">
        <v>1.02</v>
      </c>
      <c r="F29" s="6">
        <v>0.98</v>
      </c>
      <c r="G29" s="6">
        <v>0.91</v>
      </c>
      <c r="H29" s="6">
        <v>0.83</v>
      </c>
      <c r="I29" s="6">
        <v>0.74</v>
      </c>
      <c r="J29" s="7">
        <v>0.63</v>
      </c>
    </row>
    <row r="30" spans="1:10" ht="15" thickBot="1" x14ac:dyDescent="0.25">
      <c r="A30" s="19" t="s">
        <v>49</v>
      </c>
      <c r="B30" s="6">
        <v>1.0900000000000001</v>
      </c>
      <c r="C30" s="6">
        <v>1.1499999999999999</v>
      </c>
      <c r="D30" s="6">
        <v>1.2</v>
      </c>
      <c r="E30" s="6">
        <v>1.21</v>
      </c>
      <c r="F30" s="6">
        <v>1.21</v>
      </c>
      <c r="G30" s="6">
        <v>1.1599999999999999</v>
      </c>
      <c r="H30" s="6">
        <v>1.0900000000000001</v>
      </c>
      <c r="I30" s="6">
        <v>1</v>
      </c>
      <c r="J30" s="7">
        <v>0.88</v>
      </c>
    </row>
    <row r="31" spans="1:10" ht="15" thickBot="1" x14ac:dyDescent="0.25">
      <c r="A31" s="19" t="s">
        <v>50</v>
      </c>
      <c r="B31" s="6">
        <v>1.1299999999999999</v>
      </c>
      <c r="C31" s="6">
        <v>1.25</v>
      </c>
      <c r="D31" s="6">
        <v>1.32</v>
      </c>
      <c r="E31" s="6">
        <v>1.38</v>
      </c>
      <c r="F31" s="6">
        <v>1.4</v>
      </c>
      <c r="G31" s="6">
        <v>1.38</v>
      </c>
      <c r="H31" s="6">
        <v>1.34</v>
      </c>
      <c r="I31" s="6">
        <v>1.26</v>
      </c>
      <c r="J31" s="7">
        <v>1.1599999999999999</v>
      </c>
    </row>
    <row r="32" spans="1:10" ht="15" thickBot="1" x14ac:dyDescent="0.25">
      <c r="A32" s="19" t="s">
        <v>51</v>
      </c>
      <c r="B32" s="6">
        <v>1.22</v>
      </c>
      <c r="C32" s="6">
        <v>1.4</v>
      </c>
      <c r="D32" s="6">
        <v>1.56</v>
      </c>
      <c r="E32" s="6">
        <v>1.68</v>
      </c>
      <c r="F32" s="6">
        <v>1.77</v>
      </c>
      <c r="G32" s="6">
        <v>1.81</v>
      </c>
      <c r="H32" s="6">
        <v>1.79</v>
      </c>
      <c r="I32" s="6">
        <v>1.73</v>
      </c>
      <c r="J32" s="7">
        <v>1.64</v>
      </c>
    </row>
    <row r="33" spans="1:10" ht="15" thickBot="1" x14ac:dyDescent="0.25">
      <c r="A33" s="20" t="s">
        <v>52</v>
      </c>
      <c r="B33" s="10">
        <v>1.25</v>
      </c>
      <c r="C33" s="10">
        <v>1.46</v>
      </c>
      <c r="D33" s="10">
        <v>1.65</v>
      </c>
      <c r="E33" s="10">
        <v>1.78</v>
      </c>
      <c r="F33" s="10">
        <v>1.89</v>
      </c>
      <c r="G33" s="10">
        <v>1.93</v>
      </c>
      <c r="H33" s="10">
        <v>1.93</v>
      </c>
      <c r="I33" s="10">
        <v>1.89</v>
      </c>
      <c r="J33" s="11">
        <v>1.79</v>
      </c>
    </row>
    <row r="34" spans="1:10" ht="15" thickTop="1" x14ac:dyDescent="0.2"/>
    <row r="35" spans="1:10" ht="15.75" thickBot="1" x14ac:dyDescent="0.3">
      <c r="A35" s="23" t="s">
        <v>287</v>
      </c>
    </row>
    <row r="36" spans="1:10" ht="15.75" thickTop="1" thickBot="1" x14ac:dyDescent="0.25">
      <c r="A36" s="142" t="s">
        <v>0</v>
      </c>
      <c r="B36" s="168" t="s">
        <v>285</v>
      </c>
      <c r="C36" s="169"/>
      <c r="D36" s="169"/>
      <c r="E36" s="169"/>
      <c r="F36" s="169"/>
      <c r="G36" s="169"/>
      <c r="H36" s="169"/>
      <c r="I36" s="169"/>
      <c r="J36" s="170"/>
    </row>
    <row r="37" spans="1:10" ht="15" thickBot="1" x14ac:dyDescent="0.25">
      <c r="A37" s="144"/>
      <c r="B37" s="14">
        <v>10</v>
      </c>
      <c r="C37" s="14">
        <v>20</v>
      </c>
      <c r="D37" s="14">
        <v>30</v>
      </c>
      <c r="E37" s="14">
        <v>40</v>
      </c>
      <c r="F37" s="14">
        <v>50</v>
      </c>
      <c r="G37" s="14">
        <v>60</v>
      </c>
      <c r="H37" s="14">
        <v>70</v>
      </c>
      <c r="I37" s="14">
        <v>80</v>
      </c>
      <c r="J37" s="15">
        <v>90</v>
      </c>
    </row>
    <row r="38" spans="1:10" ht="15.75" thickTop="1" thickBot="1" x14ac:dyDescent="0.25">
      <c r="A38" s="19" t="s">
        <v>45</v>
      </c>
      <c r="B38" s="6">
        <v>1.18</v>
      </c>
      <c r="C38" s="6">
        <v>1.36</v>
      </c>
      <c r="D38" s="6">
        <v>1.48</v>
      </c>
      <c r="E38" s="6">
        <v>1.56</v>
      </c>
      <c r="F38" s="6">
        <v>1.61</v>
      </c>
      <c r="G38" s="6">
        <v>1.63</v>
      </c>
      <c r="H38" s="6">
        <v>1.61</v>
      </c>
      <c r="I38" s="6">
        <v>1.55</v>
      </c>
      <c r="J38" s="7">
        <v>1.46</v>
      </c>
    </row>
    <row r="39" spans="1:10" ht="15" thickBot="1" x14ac:dyDescent="0.25">
      <c r="A39" s="19" t="s">
        <v>46</v>
      </c>
      <c r="B39" s="6">
        <v>1.1299999999999999</v>
      </c>
      <c r="C39" s="6">
        <v>1.23</v>
      </c>
      <c r="D39" s="6">
        <v>1.31</v>
      </c>
      <c r="E39" s="6">
        <v>1.35</v>
      </c>
      <c r="F39" s="6">
        <v>1.37</v>
      </c>
      <c r="G39" s="6">
        <v>1.35</v>
      </c>
      <c r="H39" s="6">
        <v>1.31</v>
      </c>
      <c r="I39" s="6">
        <v>1.24</v>
      </c>
      <c r="J39" s="7">
        <v>1.1399999999999999</v>
      </c>
    </row>
    <row r="40" spans="1:10" ht="15" thickBot="1" x14ac:dyDescent="0.25">
      <c r="A40" s="19" t="s">
        <v>3</v>
      </c>
      <c r="B40" s="6">
        <v>1.08</v>
      </c>
      <c r="C40" s="6">
        <v>1.1299999999999999</v>
      </c>
      <c r="D40" s="6">
        <v>1.17</v>
      </c>
      <c r="E40" s="6">
        <v>1.18</v>
      </c>
      <c r="F40" s="6">
        <v>1.17</v>
      </c>
      <c r="G40" s="6">
        <v>1.1299999999999999</v>
      </c>
      <c r="H40" s="6">
        <v>1.07</v>
      </c>
      <c r="I40" s="6">
        <v>0.99</v>
      </c>
      <c r="J40" s="7">
        <v>0.88</v>
      </c>
    </row>
    <row r="41" spans="1:10" ht="15" thickBot="1" x14ac:dyDescent="0.25">
      <c r="A41" s="19" t="s">
        <v>47</v>
      </c>
      <c r="B41" s="6">
        <v>1.04</v>
      </c>
      <c r="C41" s="6">
        <v>1.06</v>
      </c>
      <c r="D41" s="6">
        <v>1.07</v>
      </c>
      <c r="E41" s="6">
        <v>1.05</v>
      </c>
      <c r="F41" s="6">
        <v>1.02</v>
      </c>
      <c r="G41" s="6">
        <v>0.97</v>
      </c>
      <c r="H41" s="6">
        <v>0.89</v>
      </c>
      <c r="I41" s="6">
        <v>0.8</v>
      </c>
      <c r="J41" s="7">
        <v>0.7</v>
      </c>
    </row>
    <row r="42" spans="1:10" ht="15" thickBot="1" x14ac:dyDescent="0.25">
      <c r="A42" s="19" t="s">
        <v>5</v>
      </c>
      <c r="B42" s="6">
        <v>1.02</v>
      </c>
      <c r="C42" s="6">
        <v>1.03</v>
      </c>
      <c r="D42" s="6">
        <v>1</v>
      </c>
      <c r="E42" s="6">
        <v>0.97</v>
      </c>
      <c r="F42" s="6">
        <v>0.93</v>
      </c>
      <c r="G42" s="6">
        <v>0.86</v>
      </c>
      <c r="H42" s="6">
        <v>0.77</v>
      </c>
      <c r="I42" s="6">
        <v>0.68</v>
      </c>
      <c r="J42" s="7">
        <v>0.57999999999999996</v>
      </c>
    </row>
    <row r="43" spans="1:10" ht="15" thickBot="1" x14ac:dyDescent="0.25">
      <c r="A43" s="19" t="s">
        <v>6</v>
      </c>
      <c r="B43" s="6">
        <v>1.01</v>
      </c>
      <c r="C43" s="6">
        <v>1</v>
      </c>
      <c r="D43" s="6">
        <v>0.98</v>
      </c>
      <c r="E43" s="6">
        <v>0.94</v>
      </c>
      <c r="F43" s="6">
        <v>0.89</v>
      </c>
      <c r="G43" s="6">
        <v>0.82</v>
      </c>
      <c r="H43" s="6">
        <v>0.74</v>
      </c>
      <c r="I43" s="6">
        <v>0.65</v>
      </c>
      <c r="J43" s="7">
        <v>0.54</v>
      </c>
    </row>
    <row r="44" spans="1:10" ht="15" thickBot="1" x14ac:dyDescent="0.25">
      <c r="A44" s="19" t="s">
        <v>7</v>
      </c>
      <c r="B44" s="6">
        <v>1.02</v>
      </c>
      <c r="C44" s="6">
        <v>1.02</v>
      </c>
      <c r="D44" s="6">
        <v>0.99</v>
      </c>
      <c r="E44" s="6">
        <v>0.95</v>
      </c>
      <c r="F44" s="6">
        <v>0.9</v>
      </c>
      <c r="G44" s="6">
        <v>0.84</v>
      </c>
      <c r="H44" s="6">
        <v>0.75</v>
      </c>
      <c r="I44" s="6">
        <v>0.66</v>
      </c>
      <c r="J44" s="7">
        <v>0.56000000000000005</v>
      </c>
    </row>
    <row r="45" spans="1:10" ht="15" thickBot="1" x14ac:dyDescent="0.25">
      <c r="A45" s="19" t="s">
        <v>48</v>
      </c>
      <c r="B45" s="6">
        <v>1.03</v>
      </c>
      <c r="C45" s="6">
        <v>1.04</v>
      </c>
      <c r="D45" s="6">
        <v>1.02</v>
      </c>
      <c r="E45" s="6">
        <v>1</v>
      </c>
      <c r="F45" s="6">
        <v>0.96</v>
      </c>
      <c r="G45" s="6">
        <v>0.9</v>
      </c>
      <c r="H45" s="6">
        <v>0.82</v>
      </c>
      <c r="I45" s="6">
        <v>0.72</v>
      </c>
      <c r="J45" s="7">
        <v>0.62</v>
      </c>
    </row>
    <row r="46" spans="1:10" ht="15" thickBot="1" x14ac:dyDescent="0.25">
      <c r="A46" s="19" t="s">
        <v>49</v>
      </c>
      <c r="B46" s="6">
        <v>1.08</v>
      </c>
      <c r="C46" s="6">
        <v>1.1200000000000001</v>
      </c>
      <c r="D46" s="6">
        <v>1.1599999999999999</v>
      </c>
      <c r="E46" s="6">
        <v>1.17</v>
      </c>
      <c r="F46" s="6">
        <v>1.1599999999999999</v>
      </c>
      <c r="G46" s="6">
        <v>1.1399999999999999</v>
      </c>
      <c r="H46" s="6">
        <v>1.04</v>
      </c>
      <c r="I46" s="6">
        <v>0.96</v>
      </c>
      <c r="J46" s="7">
        <v>0.85</v>
      </c>
    </row>
    <row r="47" spans="1:10" ht="15" thickBot="1" x14ac:dyDescent="0.25">
      <c r="A47" s="19" t="s">
        <v>50</v>
      </c>
      <c r="B47" s="6">
        <v>1.1100000000000001</v>
      </c>
      <c r="C47" s="6">
        <v>1.2</v>
      </c>
      <c r="D47" s="6">
        <v>1.28</v>
      </c>
      <c r="E47" s="6">
        <v>1.31</v>
      </c>
      <c r="F47" s="6">
        <v>1.32</v>
      </c>
      <c r="G47" s="6">
        <v>1.3</v>
      </c>
      <c r="H47" s="6">
        <v>1.25</v>
      </c>
      <c r="I47" s="6">
        <v>1.17</v>
      </c>
      <c r="J47" s="7">
        <v>1.07</v>
      </c>
    </row>
    <row r="48" spans="1:10" ht="15" thickBot="1" x14ac:dyDescent="0.25">
      <c r="A48" s="19" t="s">
        <v>51</v>
      </c>
      <c r="B48" s="6">
        <v>1.19</v>
      </c>
      <c r="C48" s="6">
        <v>1.37</v>
      </c>
      <c r="D48" s="6">
        <v>1.49</v>
      </c>
      <c r="E48" s="6">
        <v>1.59</v>
      </c>
      <c r="F48" s="6">
        <v>1.66</v>
      </c>
      <c r="G48" s="6">
        <v>1.68</v>
      </c>
      <c r="H48" s="6">
        <v>1.66</v>
      </c>
      <c r="I48" s="6">
        <v>1.6</v>
      </c>
      <c r="J48" s="7">
        <v>1.51</v>
      </c>
    </row>
    <row r="49" spans="1:10" ht="15" thickBot="1" x14ac:dyDescent="0.25">
      <c r="A49" s="20" t="s">
        <v>52</v>
      </c>
      <c r="B49" s="10">
        <v>1.22</v>
      </c>
      <c r="C49" s="10">
        <v>1.43</v>
      </c>
      <c r="D49" s="10">
        <v>1.58</v>
      </c>
      <c r="E49" s="10">
        <v>1.7</v>
      </c>
      <c r="F49" s="10">
        <v>1.77</v>
      </c>
      <c r="G49" s="10">
        <v>1.8</v>
      </c>
      <c r="H49" s="10">
        <v>1.82</v>
      </c>
      <c r="I49" s="10">
        <v>1.76</v>
      </c>
      <c r="J49" s="11">
        <v>1.68</v>
      </c>
    </row>
    <row r="50" spans="1:10" ht="15" thickTop="1" x14ac:dyDescent="0.2"/>
    <row r="51" spans="1:10" ht="15.75" thickBot="1" x14ac:dyDescent="0.3">
      <c r="A51" s="23" t="s">
        <v>288</v>
      </c>
    </row>
    <row r="52" spans="1:10" ht="15.75" thickTop="1" thickBot="1" x14ac:dyDescent="0.25">
      <c r="A52" s="142" t="s">
        <v>0</v>
      </c>
      <c r="B52" s="168" t="s">
        <v>285</v>
      </c>
      <c r="C52" s="169"/>
      <c r="D52" s="169"/>
      <c r="E52" s="169"/>
      <c r="F52" s="169"/>
      <c r="G52" s="169"/>
      <c r="H52" s="169"/>
      <c r="I52" s="169"/>
      <c r="J52" s="170"/>
    </row>
    <row r="53" spans="1:10" ht="15" thickBot="1" x14ac:dyDescent="0.25">
      <c r="A53" s="144"/>
      <c r="B53" s="14">
        <v>10</v>
      </c>
      <c r="C53" s="14">
        <v>20</v>
      </c>
      <c r="D53" s="14">
        <v>30</v>
      </c>
      <c r="E53" s="14">
        <v>40</v>
      </c>
      <c r="F53" s="14">
        <v>50</v>
      </c>
      <c r="G53" s="14">
        <v>60</v>
      </c>
      <c r="H53" s="14">
        <v>70</v>
      </c>
      <c r="I53" s="14">
        <v>80</v>
      </c>
      <c r="J53" s="15">
        <v>90</v>
      </c>
    </row>
    <row r="54" spans="1:10" ht="15.75" thickTop="1" thickBot="1" x14ac:dyDescent="0.25">
      <c r="A54" s="19" t="s">
        <v>45</v>
      </c>
      <c r="B54" s="6">
        <v>1.1399999999999999</v>
      </c>
      <c r="C54" s="6">
        <v>1.27</v>
      </c>
      <c r="D54" s="6">
        <v>1.35</v>
      </c>
      <c r="E54" s="6">
        <v>1.42</v>
      </c>
      <c r="F54" s="6">
        <v>1.44</v>
      </c>
      <c r="G54" s="6">
        <v>1.45</v>
      </c>
      <c r="H54" s="6">
        <v>1.41</v>
      </c>
      <c r="I54" s="6">
        <v>1.33</v>
      </c>
      <c r="J54" s="7">
        <v>1.25</v>
      </c>
    </row>
    <row r="55" spans="1:10" ht="15" thickBot="1" x14ac:dyDescent="0.25">
      <c r="A55" s="19" t="s">
        <v>46</v>
      </c>
      <c r="B55" s="6">
        <v>1.0900000000000001</v>
      </c>
      <c r="C55" s="6">
        <v>1.17</v>
      </c>
      <c r="D55" s="6">
        <v>1.22</v>
      </c>
      <c r="E55" s="6">
        <v>1.25</v>
      </c>
      <c r="F55" s="6">
        <v>1.26</v>
      </c>
      <c r="G55" s="6">
        <v>1.23</v>
      </c>
      <c r="H55" s="6">
        <v>1.19</v>
      </c>
      <c r="I55" s="6">
        <v>1.1000000000000001</v>
      </c>
      <c r="J55" s="7">
        <v>1.02</v>
      </c>
    </row>
    <row r="56" spans="1:10" ht="15" thickBot="1" x14ac:dyDescent="0.25">
      <c r="A56" s="19" t="s">
        <v>3</v>
      </c>
      <c r="B56" s="6">
        <v>1.07</v>
      </c>
      <c r="C56" s="6">
        <v>1.1000000000000001</v>
      </c>
      <c r="D56" s="6">
        <v>1.1100000000000001</v>
      </c>
      <c r="E56" s="6">
        <v>1.1100000000000001</v>
      </c>
      <c r="F56" s="6">
        <v>1.1000000000000001</v>
      </c>
      <c r="G56" s="6">
        <v>1.06</v>
      </c>
      <c r="H56" s="6">
        <v>0.99</v>
      </c>
      <c r="I56" s="6">
        <v>0.92</v>
      </c>
      <c r="J56" s="7">
        <v>0.82</v>
      </c>
    </row>
    <row r="57" spans="1:10" ht="15" thickBot="1" x14ac:dyDescent="0.25">
      <c r="A57" s="19" t="s">
        <v>47</v>
      </c>
      <c r="B57" s="6">
        <v>1.04</v>
      </c>
      <c r="C57" s="6">
        <v>1.05</v>
      </c>
      <c r="D57" s="6">
        <v>1.06</v>
      </c>
      <c r="E57" s="6">
        <v>1.01</v>
      </c>
      <c r="F57" s="6">
        <v>0.98</v>
      </c>
      <c r="G57" s="6">
        <v>0.94</v>
      </c>
      <c r="H57" s="6">
        <v>0.87</v>
      </c>
      <c r="I57" s="6">
        <v>0.77</v>
      </c>
      <c r="J57" s="7">
        <v>0.68</v>
      </c>
    </row>
    <row r="58" spans="1:10" ht="15" thickBot="1" x14ac:dyDescent="0.25">
      <c r="A58" s="19" t="s">
        <v>5</v>
      </c>
      <c r="B58" s="6">
        <v>1.01</v>
      </c>
      <c r="C58" s="6">
        <v>1.01</v>
      </c>
      <c r="D58" s="6">
        <v>0.99</v>
      </c>
      <c r="E58" s="6">
        <v>0.95</v>
      </c>
      <c r="F58" s="6">
        <v>0.91</v>
      </c>
      <c r="G58" s="6">
        <v>0.85</v>
      </c>
      <c r="H58" s="6">
        <v>0.78</v>
      </c>
      <c r="I58" s="6">
        <v>0.69</v>
      </c>
      <c r="J58" s="7">
        <v>0.59</v>
      </c>
    </row>
    <row r="59" spans="1:10" ht="15" thickBot="1" x14ac:dyDescent="0.25">
      <c r="A59" s="19" t="s">
        <v>6</v>
      </c>
      <c r="B59" s="6">
        <v>1.01</v>
      </c>
      <c r="C59" s="6">
        <v>1</v>
      </c>
      <c r="D59" s="6">
        <v>0.97</v>
      </c>
      <c r="E59" s="6">
        <v>0.93</v>
      </c>
      <c r="F59" s="6">
        <v>0.87</v>
      </c>
      <c r="G59" s="6">
        <v>0.81</v>
      </c>
      <c r="H59" s="6">
        <v>0.74</v>
      </c>
      <c r="I59" s="6">
        <v>0.65</v>
      </c>
      <c r="J59" s="7">
        <v>0.55000000000000004</v>
      </c>
    </row>
    <row r="60" spans="1:10" ht="15" thickBot="1" x14ac:dyDescent="0.25">
      <c r="A60" s="19" t="s">
        <v>7</v>
      </c>
      <c r="B60" s="6">
        <v>1.01</v>
      </c>
      <c r="C60" s="6">
        <v>1.01</v>
      </c>
      <c r="D60" s="6">
        <v>0.98</v>
      </c>
      <c r="E60" s="6">
        <v>0.94</v>
      </c>
      <c r="F60" s="6">
        <v>0.89</v>
      </c>
      <c r="G60" s="6">
        <v>0.83</v>
      </c>
      <c r="H60" s="6">
        <v>0.75</v>
      </c>
      <c r="I60" s="6">
        <v>0.67</v>
      </c>
      <c r="J60" s="7">
        <v>0.56999999999999995</v>
      </c>
    </row>
    <row r="61" spans="1:10" ht="15" thickBot="1" x14ac:dyDescent="0.25">
      <c r="A61" s="19" t="s">
        <v>48</v>
      </c>
      <c r="B61" s="6">
        <v>1.02</v>
      </c>
      <c r="C61" s="6">
        <v>1.02</v>
      </c>
      <c r="D61" s="6">
        <v>1</v>
      </c>
      <c r="E61" s="6">
        <v>0.96</v>
      </c>
      <c r="F61" s="6">
        <v>0.92</v>
      </c>
      <c r="G61" s="6">
        <v>0.87</v>
      </c>
      <c r="H61" s="6">
        <v>0.8</v>
      </c>
      <c r="I61" s="6">
        <v>0.71</v>
      </c>
      <c r="J61" s="7">
        <v>0.61</v>
      </c>
    </row>
    <row r="62" spans="1:10" ht="15" thickBot="1" x14ac:dyDescent="0.25">
      <c r="A62" s="19" t="s">
        <v>49</v>
      </c>
      <c r="B62" s="6">
        <v>1.05</v>
      </c>
      <c r="C62" s="6">
        <v>1.1000000000000001</v>
      </c>
      <c r="D62" s="6">
        <v>1.1100000000000001</v>
      </c>
      <c r="E62" s="6">
        <v>1.1100000000000001</v>
      </c>
      <c r="F62" s="6">
        <v>1.0900000000000001</v>
      </c>
      <c r="G62" s="6">
        <v>1.06</v>
      </c>
      <c r="H62" s="6">
        <v>0.99</v>
      </c>
      <c r="I62" s="6">
        <v>0.9</v>
      </c>
      <c r="J62" s="7">
        <v>0.8</v>
      </c>
    </row>
    <row r="63" spans="1:10" ht="15" thickBot="1" x14ac:dyDescent="0.25">
      <c r="A63" s="19" t="s">
        <v>50</v>
      </c>
      <c r="B63" s="6">
        <v>1.0900000000000001</v>
      </c>
      <c r="C63" s="6">
        <v>1.1299999999999999</v>
      </c>
      <c r="D63" s="6">
        <v>1.19</v>
      </c>
      <c r="E63" s="6">
        <v>1.22</v>
      </c>
      <c r="F63" s="6">
        <v>1.22</v>
      </c>
      <c r="G63" s="6">
        <v>1.18</v>
      </c>
      <c r="H63" s="6">
        <v>1.1299999999999999</v>
      </c>
      <c r="I63" s="6">
        <v>1.05</v>
      </c>
      <c r="J63" s="7">
        <v>0.94</v>
      </c>
    </row>
    <row r="64" spans="1:10" ht="15" thickBot="1" x14ac:dyDescent="0.25">
      <c r="A64" s="19" t="s">
        <v>51</v>
      </c>
      <c r="B64" s="6">
        <v>1.1399999999999999</v>
      </c>
      <c r="C64" s="6">
        <v>1.28</v>
      </c>
      <c r="D64" s="6">
        <v>1.4</v>
      </c>
      <c r="E64" s="6">
        <v>1.45</v>
      </c>
      <c r="F64" s="6">
        <v>1.46</v>
      </c>
      <c r="G64" s="6">
        <v>1.54</v>
      </c>
      <c r="H64" s="6">
        <v>1.55</v>
      </c>
      <c r="I64" s="6">
        <v>1.56</v>
      </c>
      <c r="J64" s="7">
        <v>1.44</v>
      </c>
    </row>
    <row r="65" spans="1:10" ht="15" thickBot="1" x14ac:dyDescent="0.25">
      <c r="A65" s="20" t="s">
        <v>52</v>
      </c>
      <c r="B65" s="10">
        <v>1.18</v>
      </c>
      <c r="C65" s="10">
        <v>1.34</v>
      </c>
      <c r="D65" s="10">
        <v>1.47</v>
      </c>
      <c r="E65" s="10">
        <v>1.56</v>
      </c>
      <c r="F65" s="10">
        <v>1.61</v>
      </c>
      <c r="G65" s="10">
        <v>1.64</v>
      </c>
      <c r="H65" s="10">
        <v>1.62</v>
      </c>
      <c r="I65" s="10">
        <v>1.54</v>
      </c>
      <c r="J65" s="11">
        <v>1.47</v>
      </c>
    </row>
    <row r="66" spans="1:10" ht="15" thickTop="1" x14ac:dyDescent="0.2"/>
    <row r="67" spans="1:10" ht="15.75" thickBot="1" x14ac:dyDescent="0.3">
      <c r="A67" s="23" t="s">
        <v>289</v>
      </c>
    </row>
    <row r="68" spans="1:10" ht="15.75" thickTop="1" thickBot="1" x14ac:dyDescent="0.25">
      <c r="A68" s="142" t="s">
        <v>0</v>
      </c>
      <c r="B68" s="168" t="s">
        <v>285</v>
      </c>
      <c r="C68" s="169"/>
      <c r="D68" s="169"/>
      <c r="E68" s="169"/>
      <c r="F68" s="169"/>
      <c r="G68" s="169"/>
      <c r="H68" s="169"/>
      <c r="I68" s="169"/>
      <c r="J68" s="170"/>
    </row>
    <row r="69" spans="1:10" ht="15" thickBot="1" x14ac:dyDescent="0.25">
      <c r="A69" s="144"/>
      <c r="B69" s="14">
        <v>10</v>
      </c>
      <c r="C69" s="14">
        <v>20</v>
      </c>
      <c r="D69" s="14">
        <v>30</v>
      </c>
      <c r="E69" s="14">
        <v>40</v>
      </c>
      <c r="F69" s="14">
        <v>50</v>
      </c>
      <c r="G69" s="14">
        <v>60</v>
      </c>
      <c r="H69" s="14">
        <v>70</v>
      </c>
      <c r="I69" s="14">
        <v>80</v>
      </c>
      <c r="J69" s="15">
        <v>90</v>
      </c>
    </row>
    <row r="70" spans="1:10" ht="15.75" thickTop="1" thickBot="1" x14ac:dyDescent="0.25">
      <c r="A70" s="19" t="s">
        <v>45</v>
      </c>
      <c r="B70" s="6">
        <v>1.0900000000000001</v>
      </c>
      <c r="C70" s="6">
        <v>1.1499999999999999</v>
      </c>
      <c r="D70" s="6">
        <v>1.21</v>
      </c>
      <c r="E70" s="6">
        <v>1.24</v>
      </c>
      <c r="F70" s="6">
        <v>1.26</v>
      </c>
      <c r="G70" s="6">
        <v>1.22</v>
      </c>
      <c r="H70" s="6">
        <v>1.19</v>
      </c>
      <c r="I70" s="6">
        <v>1.1200000000000001</v>
      </c>
      <c r="J70" s="7">
        <v>1.03</v>
      </c>
    </row>
    <row r="71" spans="1:10" ht="15" thickBot="1" x14ac:dyDescent="0.25">
      <c r="A71" s="19" t="s">
        <v>46</v>
      </c>
      <c r="B71" s="6">
        <v>1.07</v>
      </c>
      <c r="C71" s="6">
        <v>1.1000000000000001</v>
      </c>
      <c r="D71" s="6">
        <v>1.1200000000000001</v>
      </c>
      <c r="E71" s="6">
        <v>1.1299999999999999</v>
      </c>
      <c r="F71" s="6">
        <v>1.1200000000000001</v>
      </c>
      <c r="G71" s="6">
        <v>1.1000000000000001</v>
      </c>
      <c r="H71" s="6">
        <v>1.04</v>
      </c>
      <c r="I71" s="6">
        <v>0.97</v>
      </c>
      <c r="J71" s="7">
        <v>0.89</v>
      </c>
    </row>
    <row r="72" spans="1:10" ht="15" thickBot="1" x14ac:dyDescent="0.25">
      <c r="A72" s="19" t="s">
        <v>3</v>
      </c>
      <c r="B72" s="6">
        <v>1.04</v>
      </c>
      <c r="C72" s="6">
        <v>1.06</v>
      </c>
      <c r="D72" s="6">
        <v>1.06</v>
      </c>
      <c r="E72" s="6">
        <v>1.04</v>
      </c>
      <c r="F72" s="6">
        <v>1.02</v>
      </c>
      <c r="G72" s="6">
        <v>0.98</v>
      </c>
      <c r="H72" s="6">
        <v>0.92</v>
      </c>
      <c r="I72" s="6">
        <v>0.85</v>
      </c>
      <c r="J72" s="7">
        <v>0.75</v>
      </c>
    </row>
    <row r="73" spans="1:10" ht="15" thickBot="1" x14ac:dyDescent="0.25">
      <c r="A73" s="19" t="s">
        <v>47</v>
      </c>
      <c r="B73" s="6">
        <v>1.01</v>
      </c>
      <c r="C73" s="6">
        <v>1.03</v>
      </c>
      <c r="D73" s="6">
        <v>1.01</v>
      </c>
      <c r="E73" s="6">
        <v>0.99</v>
      </c>
      <c r="F73" s="6">
        <v>0.93</v>
      </c>
      <c r="G73" s="6">
        <v>0.88</v>
      </c>
      <c r="H73" s="6">
        <v>0.82</v>
      </c>
      <c r="I73" s="6">
        <v>0.75</v>
      </c>
      <c r="J73" s="7">
        <v>0.66</v>
      </c>
    </row>
    <row r="74" spans="1:10" ht="15" thickBot="1" x14ac:dyDescent="0.25">
      <c r="A74" s="19" t="s">
        <v>5</v>
      </c>
      <c r="B74" s="6">
        <v>1</v>
      </c>
      <c r="C74" s="6">
        <v>1</v>
      </c>
      <c r="D74" s="6">
        <v>0.98</v>
      </c>
      <c r="E74" s="6">
        <v>0.94</v>
      </c>
      <c r="F74" s="6">
        <v>0.88</v>
      </c>
      <c r="G74" s="6">
        <v>0.82</v>
      </c>
      <c r="H74" s="6">
        <v>0.76</v>
      </c>
      <c r="I74" s="6">
        <v>0.68</v>
      </c>
      <c r="J74" s="7">
        <v>0.6</v>
      </c>
    </row>
    <row r="75" spans="1:10" ht="15" thickBot="1" x14ac:dyDescent="0.25">
      <c r="A75" s="19" t="s">
        <v>6</v>
      </c>
      <c r="B75" s="6">
        <v>1</v>
      </c>
      <c r="C75" s="6">
        <v>0.99</v>
      </c>
      <c r="D75" s="6">
        <v>0.96</v>
      </c>
      <c r="E75" s="6">
        <v>0.92</v>
      </c>
      <c r="F75" s="6">
        <v>0.86</v>
      </c>
      <c r="G75" s="6">
        <v>0.79</v>
      </c>
      <c r="H75" s="6">
        <v>0.73</v>
      </c>
      <c r="I75" s="6">
        <v>0.65</v>
      </c>
      <c r="J75" s="7">
        <v>0.56000000000000005</v>
      </c>
    </row>
    <row r="76" spans="1:10" ht="15" thickBot="1" x14ac:dyDescent="0.25">
      <c r="A76" s="19" t="s">
        <v>7</v>
      </c>
      <c r="B76" s="6">
        <v>1</v>
      </c>
      <c r="C76" s="6">
        <v>0.99</v>
      </c>
      <c r="D76" s="6">
        <v>0.97</v>
      </c>
      <c r="E76" s="6">
        <v>0.93</v>
      </c>
      <c r="F76" s="6">
        <v>0.86</v>
      </c>
      <c r="G76" s="6">
        <v>0.81</v>
      </c>
      <c r="H76" s="6">
        <v>0.74</v>
      </c>
      <c r="I76" s="6">
        <v>0.66</v>
      </c>
      <c r="J76" s="7">
        <v>0.57999999999999996</v>
      </c>
    </row>
    <row r="77" spans="1:10" ht="15" thickBot="1" x14ac:dyDescent="0.25">
      <c r="A77" s="19" t="s">
        <v>48</v>
      </c>
      <c r="B77" s="6">
        <v>1.01</v>
      </c>
      <c r="C77" s="6">
        <v>1</v>
      </c>
      <c r="D77" s="6">
        <v>0.98</v>
      </c>
      <c r="E77" s="6">
        <v>0.94</v>
      </c>
      <c r="F77" s="6">
        <v>0.88</v>
      </c>
      <c r="G77" s="6">
        <v>0.83</v>
      </c>
      <c r="H77" s="6">
        <v>0.77</v>
      </c>
      <c r="I77" s="6">
        <v>0.69</v>
      </c>
      <c r="J77" s="7">
        <v>0.6</v>
      </c>
    </row>
    <row r="78" spans="1:10" ht="15" thickBot="1" x14ac:dyDescent="0.25">
      <c r="A78" s="19" t="s">
        <v>49</v>
      </c>
      <c r="B78" s="6">
        <v>1.04</v>
      </c>
      <c r="C78" s="6">
        <v>1.06</v>
      </c>
      <c r="D78" s="6">
        <v>1.06</v>
      </c>
      <c r="E78" s="6">
        <v>1.03</v>
      </c>
      <c r="F78" s="6">
        <v>1.01</v>
      </c>
      <c r="G78" s="6">
        <v>0.96</v>
      </c>
      <c r="H78" s="6">
        <v>0.92</v>
      </c>
      <c r="I78" s="6">
        <v>0.83</v>
      </c>
      <c r="J78" s="7">
        <v>0.74</v>
      </c>
    </row>
    <row r="79" spans="1:10" ht="15" thickBot="1" x14ac:dyDescent="0.25">
      <c r="A79" s="19" t="s">
        <v>50</v>
      </c>
      <c r="B79" s="6">
        <v>1.05</v>
      </c>
      <c r="C79" s="6">
        <v>1.0900000000000001</v>
      </c>
      <c r="D79" s="6">
        <v>1.08</v>
      </c>
      <c r="E79" s="6">
        <v>1.0900000000000001</v>
      </c>
      <c r="F79" s="6">
        <v>1.08</v>
      </c>
      <c r="G79" s="6">
        <v>1.05</v>
      </c>
      <c r="H79" s="6">
        <v>1</v>
      </c>
      <c r="I79" s="6">
        <v>0.92</v>
      </c>
      <c r="J79" s="7">
        <v>0.82</v>
      </c>
    </row>
    <row r="80" spans="1:10" ht="15" thickBot="1" x14ac:dyDescent="0.25">
      <c r="A80" s="19" t="s">
        <v>51</v>
      </c>
      <c r="B80" s="6">
        <v>1.1000000000000001</v>
      </c>
      <c r="C80" s="6">
        <v>1.18</v>
      </c>
      <c r="D80" s="6">
        <v>1.26</v>
      </c>
      <c r="E80" s="6">
        <v>1.3</v>
      </c>
      <c r="F80" s="6">
        <v>1.33</v>
      </c>
      <c r="G80" s="6">
        <v>1.33</v>
      </c>
      <c r="H80" s="6">
        <v>1.27</v>
      </c>
      <c r="I80" s="6">
        <v>1.21</v>
      </c>
      <c r="J80" s="7">
        <v>1.1299999999999999</v>
      </c>
    </row>
    <row r="81" spans="1:10" ht="15" thickBot="1" x14ac:dyDescent="0.25">
      <c r="A81" s="20" t="s">
        <v>52</v>
      </c>
      <c r="B81" s="10">
        <v>1.1299999999999999</v>
      </c>
      <c r="C81" s="10">
        <v>1.23</v>
      </c>
      <c r="D81" s="10">
        <v>1.31</v>
      </c>
      <c r="E81" s="10">
        <v>1.36</v>
      </c>
      <c r="F81" s="10">
        <v>1.39</v>
      </c>
      <c r="G81" s="10">
        <v>1.4</v>
      </c>
      <c r="H81" s="10">
        <v>1.35</v>
      </c>
      <c r="I81" s="10">
        <v>1.3</v>
      </c>
      <c r="J81" s="11">
        <v>1.2</v>
      </c>
    </row>
    <row r="82" spans="1:10" ht="15" thickTop="1" x14ac:dyDescent="0.2"/>
    <row r="83" spans="1:10" ht="15.75" thickBot="1" x14ac:dyDescent="0.3">
      <c r="A83" s="23" t="s">
        <v>290</v>
      </c>
    </row>
    <row r="84" spans="1:10" ht="15.75" thickTop="1" thickBot="1" x14ac:dyDescent="0.25">
      <c r="A84" s="142" t="s">
        <v>0</v>
      </c>
      <c r="B84" s="168" t="s">
        <v>285</v>
      </c>
      <c r="C84" s="169"/>
      <c r="D84" s="169"/>
      <c r="E84" s="169"/>
      <c r="F84" s="169"/>
      <c r="G84" s="169"/>
      <c r="H84" s="169"/>
      <c r="I84" s="169"/>
      <c r="J84" s="170"/>
    </row>
    <row r="85" spans="1:10" ht="15" thickBot="1" x14ac:dyDescent="0.25">
      <c r="A85" s="144"/>
      <c r="B85" s="14">
        <v>10</v>
      </c>
      <c r="C85" s="14">
        <v>20</v>
      </c>
      <c r="D85" s="14">
        <v>30</v>
      </c>
      <c r="E85" s="14">
        <v>40</v>
      </c>
      <c r="F85" s="14">
        <v>50</v>
      </c>
      <c r="G85" s="14">
        <v>60</v>
      </c>
      <c r="H85" s="14">
        <v>70</v>
      </c>
      <c r="I85" s="14">
        <v>80</v>
      </c>
      <c r="J85" s="15">
        <v>90</v>
      </c>
    </row>
    <row r="86" spans="1:10" ht="15.75" thickTop="1" thickBot="1" x14ac:dyDescent="0.25">
      <c r="A86" s="19" t="s">
        <v>45</v>
      </c>
      <c r="B86" s="6">
        <v>1.04</v>
      </c>
      <c r="C86" s="6">
        <v>1.02</v>
      </c>
      <c r="D86" s="6">
        <v>1.05</v>
      </c>
      <c r="E86" s="6">
        <v>1.06</v>
      </c>
      <c r="F86" s="6">
        <v>1.05</v>
      </c>
      <c r="G86" s="6">
        <v>1.02</v>
      </c>
      <c r="H86" s="6">
        <v>0.98</v>
      </c>
      <c r="I86" s="6">
        <v>0.91</v>
      </c>
      <c r="J86" s="7">
        <v>0.83</v>
      </c>
    </row>
    <row r="87" spans="1:10" ht="15" thickBot="1" x14ac:dyDescent="0.25">
      <c r="A87" s="19" t="s">
        <v>46</v>
      </c>
      <c r="B87" s="6">
        <v>1.03</v>
      </c>
      <c r="C87" s="6">
        <v>1.03</v>
      </c>
      <c r="D87" s="6">
        <v>1</v>
      </c>
      <c r="E87" s="6">
        <v>1</v>
      </c>
      <c r="F87" s="6">
        <v>0.98</v>
      </c>
      <c r="G87" s="6">
        <v>0.96</v>
      </c>
      <c r="H87" s="6">
        <v>0.9</v>
      </c>
      <c r="I87" s="6">
        <v>0.83</v>
      </c>
      <c r="J87" s="7">
        <v>0.76</v>
      </c>
    </row>
    <row r="88" spans="1:10" ht="15" thickBot="1" x14ac:dyDescent="0.25">
      <c r="A88" s="19" t="s">
        <v>3</v>
      </c>
      <c r="B88" s="6">
        <v>1.01</v>
      </c>
      <c r="C88" s="6">
        <v>1.01</v>
      </c>
      <c r="D88" s="6">
        <v>1</v>
      </c>
      <c r="E88" s="6">
        <v>0.94</v>
      </c>
      <c r="F88" s="6">
        <v>0.92</v>
      </c>
      <c r="G88" s="6">
        <v>0.88</v>
      </c>
      <c r="H88" s="6">
        <v>0.83</v>
      </c>
      <c r="I88" s="6">
        <v>0.77</v>
      </c>
      <c r="J88" s="7">
        <v>0.69</v>
      </c>
    </row>
    <row r="89" spans="1:10" ht="15" thickBot="1" x14ac:dyDescent="0.25">
      <c r="A89" s="19" t="s">
        <v>47</v>
      </c>
      <c r="B89" s="6">
        <v>1</v>
      </c>
      <c r="C89" s="6">
        <v>1</v>
      </c>
      <c r="D89" s="6">
        <v>0.97</v>
      </c>
      <c r="E89" s="6">
        <v>0.94</v>
      </c>
      <c r="F89" s="6">
        <v>0.87</v>
      </c>
      <c r="G89" s="6">
        <v>0.83</v>
      </c>
      <c r="H89" s="6">
        <v>0.77</v>
      </c>
      <c r="I89" s="6">
        <v>0.71</v>
      </c>
      <c r="J89" s="7">
        <v>0.63</v>
      </c>
    </row>
    <row r="90" spans="1:10" ht="15" thickBot="1" x14ac:dyDescent="0.25">
      <c r="A90" s="19" t="s">
        <v>5</v>
      </c>
      <c r="B90" s="6">
        <v>1</v>
      </c>
      <c r="C90" s="6">
        <v>0.98</v>
      </c>
      <c r="D90" s="6">
        <v>0.95</v>
      </c>
      <c r="E90" s="6">
        <v>0.91</v>
      </c>
      <c r="F90" s="6">
        <v>0.86</v>
      </c>
      <c r="G90" s="6">
        <v>0.79</v>
      </c>
      <c r="H90" s="6">
        <v>0.73</v>
      </c>
      <c r="I90" s="6">
        <v>0.66</v>
      </c>
      <c r="J90" s="7">
        <v>0.59</v>
      </c>
    </row>
    <row r="91" spans="1:10" ht="15" thickBot="1" x14ac:dyDescent="0.25">
      <c r="A91" s="19" t="s">
        <v>6</v>
      </c>
      <c r="B91" s="6">
        <v>1</v>
      </c>
      <c r="C91" s="6">
        <v>0.98</v>
      </c>
      <c r="D91" s="6">
        <v>0.94</v>
      </c>
      <c r="E91" s="6">
        <v>0.9</v>
      </c>
      <c r="F91" s="6">
        <v>0.84</v>
      </c>
      <c r="G91" s="6">
        <v>0.76</v>
      </c>
      <c r="H91" s="6">
        <v>0.71</v>
      </c>
      <c r="I91" s="6">
        <v>0.64</v>
      </c>
      <c r="J91" s="7">
        <v>0.56000000000000005</v>
      </c>
    </row>
    <row r="92" spans="1:10" ht="15" thickBot="1" x14ac:dyDescent="0.25">
      <c r="A92" s="19" t="s">
        <v>7</v>
      </c>
      <c r="B92" s="6">
        <v>1</v>
      </c>
      <c r="C92" s="6">
        <v>0.98</v>
      </c>
      <c r="D92" s="6">
        <v>0.94</v>
      </c>
      <c r="E92" s="6">
        <v>0.9</v>
      </c>
      <c r="F92" s="6">
        <v>0.84</v>
      </c>
      <c r="G92" s="6">
        <v>0.78</v>
      </c>
      <c r="H92" s="6">
        <v>0.71</v>
      </c>
      <c r="I92" s="6">
        <v>0.65</v>
      </c>
      <c r="J92" s="7">
        <v>0.56999999999999995</v>
      </c>
    </row>
    <row r="93" spans="1:10" ht="15" thickBot="1" x14ac:dyDescent="0.25">
      <c r="A93" s="19" t="s">
        <v>48</v>
      </c>
      <c r="B93" s="6">
        <v>1</v>
      </c>
      <c r="C93" s="6">
        <v>0.98</v>
      </c>
      <c r="D93" s="6">
        <v>0.95</v>
      </c>
      <c r="E93" s="6">
        <v>0.9</v>
      </c>
      <c r="F93" s="6">
        <v>0.85</v>
      </c>
      <c r="G93" s="6">
        <v>0.78</v>
      </c>
      <c r="H93" s="6">
        <v>0.72</v>
      </c>
      <c r="I93" s="6">
        <v>0.66</v>
      </c>
      <c r="J93" s="7">
        <v>0.57999999999999996</v>
      </c>
    </row>
    <row r="94" spans="1:10" ht="15" thickBot="1" x14ac:dyDescent="0.25">
      <c r="A94" s="19" t="s">
        <v>49</v>
      </c>
      <c r="B94" s="6">
        <v>1.02</v>
      </c>
      <c r="C94" s="6">
        <v>1.01</v>
      </c>
      <c r="D94" s="6">
        <v>1</v>
      </c>
      <c r="E94" s="6">
        <v>0.96</v>
      </c>
      <c r="F94" s="6">
        <v>0.91</v>
      </c>
      <c r="G94" s="6">
        <v>0.87</v>
      </c>
      <c r="H94" s="6">
        <v>0.62</v>
      </c>
      <c r="I94" s="6">
        <v>0.75</v>
      </c>
      <c r="J94" s="7">
        <v>0.67</v>
      </c>
    </row>
    <row r="95" spans="1:10" ht="15" thickBot="1" x14ac:dyDescent="0.25">
      <c r="A95" s="19" t="s">
        <v>50</v>
      </c>
      <c r="B95" s="6">
        <v>1.02</v>
      </c>
      <c r="C95" s="6">
        <v>1.02</v>
      </c>
      <c r="D95" s="6">
        <v>1</v>
      </c>
      <c r="E95" s="6">
        <v>0.95</v>
      </c>
      <c r="F95" s="6">
        <v>0.93</v>
      </c>
      <c r="G95" s="6">
        <v>0.91</v>
      </c>
      <c r="H95" s="6">
        <v>0.85</v>
      </c>
      <c r="I95" s="6">
        <v>0.79</v>
      </c>
      <c r="J95" s="7">
        <v>0.71</v>
      </c>
    </row>
    <row r="96" spans="1:10" ht="15" thickBot="1" x14ac:dyDescent="0.25">
      <c r="A96" s="19" t="s">
        <v>51</v>
      </c>
      <c r="B96" s="6">
        <v>1.05</v>
      </c>
      <c r="C96" s="6">
        <v>1.08</v>
      </c>
      <c r="D96" s="6">
        <v>1.0900000000000001</v>
      </c>
      <c r="E96" s="6">
        <v>1.1100000000000001</v>
      </c>
      <c r="F96" s="6">
        <v>1.1200000000000001</v>
      </c>
      <c r="G96" s="6">
        <v>1.1000000000000001</v>
      </c>
      <c r="H96" s="6">
        <v>1.06</v>
      </c>
      <c r="I96" s="6">
        <v>1.01</v>
      </c>
      <c r="J96" s="7">
        <v>0.93</v>
      </c>
    </row>
    <row r="97" spans="1:10" ht="15" thickBot="1" x14ac:dyDescent="0.25">
      <c r="A97" s="20" t="s">
        <v>52</v>
      </c>
      <c r="B97" s="10">
        <v>1.06</v>
      </c>
      <c r="C97" s="10">
        <v>1.07</v>
      </c>
      <c r="D97" s="10">
        <v>1.1200000000000001</v>
      </c>
      <c r="E97" s="10">
        <v>1.1499999999999999</v>
      </c>
      <c r="F97" s="10">
        <v>1.1499999999999999</v>
      </c>
      <c r="G97" s="10">
        <v>1.1299999999999999</v>
      </c>
      <c r="H97" s="10">
        <v>1.1000000000000001</v>
      </c>
      <c r="I97" s="10">
        <v>1.03</v>
      </c>
      <c r="J97" s="11">
        <v>0.96</v>
      </c>
    </row>
    <row r="98" spans="1:10" ht="15" thickTop="1" x14ac:dyDescent="0.2"/>
    <row r="99" spans="1:10" ht="15.75" thickBot="1" x14ac:dyDescent="0.3">
      <c r="A99" s="23" t="s">
        <v>291</v>
      </c>
    </row>
    <row r="100" spans="1:10" ht="15.75" thickTop="1" thickBot="1" x14ac:dyDescent="0.25">
      <c r="A100" s="142" t="s">
        <v>0</v>
      </c>
      <c r="B100" s="168" t="s">
        <v>285</v>
      </c>
      <c r="C100" s="169"/>
      <c r="D100" s="169"/>
      <c r="E100" s="169"/>
      <c r="F100" s="169"/>
      <c r="G100" s="169"/>
      <c r="H100" s="169"/>
      <c r="I100" s="169"/>
      <c r="J100" s="170"/>
    </row>
    <row r="101" spans="1:10" ht="15" thickBot="1" x14ac:dyDescent="0.25">
      <c r="A101" s="144"/>
      <c r="B101" s="14">
        <v>10</v>
      </c>
      <c r="C101" s="14">
        <v>20</v>
      </c>
      <c r="D101" s="14">
        <v>30</v>
      </c>
      <c r="E101" s="14">
        <v>40</v>
      </c>
      <c r="F101" s="14">
        <v>50</v>
      </c>
      <c r="G101" s="14">
        <v>60</v>
      </c>
      <c r="H101" s="14">
        <v>70</v>
      </c>
      <c r="I101" s="14">
        <v>80</v>
      </c>
      <c r="J101" s="15">
        <v>90</v>
      </c>
    </row>
    <row r="102" spans="1:10" ht="15.75" thickTop="1" thickBot="1" x14ac:dyDescent="0.25">
      <c r="A102" s="19" t="s">
        <v>45</v>
      </c>
      <c r="B102" s="6">
        <v>0.99</v>
      </c>
      <c r="C102" s="6">
        <v>0.98</v>
      </c>
      <c r="D102" s="6">
        <v>0.97</v>
      </c>
      <c r="E102" s="6">
        <v>0.95</v>
      </c>
      <c r="F102" s="6">
        <v>0.91</v>
      </c>
      <c r="G102" s="6">
        <v>0.87</v>
      </c>
      <c r="H102" s="6">
        <v>0.8</v>
      </c>
      <c r="I102" s="6">
        <v>0.73</v>
      </c>
      <c r="J102" s="7">
        <v>0.67</v>
      </c>
    </row>
    <row r="103" spans="1:10" ht="15" thickBot="1" x14ac:dyDescent="0.25">
      <c r="A103" s="19" t="s">
        <v>46</v>
      </c>
      <c r="B103" s="6">
        <v>0.98</v>
      </c>
      <c r="C103" s="6">
        <v>0.96</v>
      </c>
      <c r="D103" s="6">
        <v>0.94</v>
      </c>
      <c r="E103" s="6">
        <v>0.9</v>
      </c>
      <c r="F103" s="6">
        <v>0.86</v>
      </c>
      <c r="G103" s="6">
        <v>0.81</v>
      </c>
      <c r="H103" s="6">
        <v>0.76</v>
      </c>
      <c r="I103" s="6">
        <v>0.71</v>
      </c>
      <c r="J103" s="7">
        <v>0.63</v>
      </c>
    </row>
    <row r="104" spans="1:10" ht="15" thickBot="1" x14ac:dyDescent="0.25">
      <c r="A104" s="19" t="s">
        <v>3</v>
      </c>
      <c r="B104" s="6">
        <v>0.98</v>
      </c>
      <c r="C104" s="6">
        <v>0.95</v>
      </c>
      <c r="D104" s="6">
        <v>0.93</v>
      </c>
      <c r="E104" s="6">
        <v>0.88</v>
      </c>
      <c r="F104" s="6">
        <v>0.84</v>
      </c>
      <c r="G104" s="6">
        <v>0.79</v>
      </c>
      <c r="H104" s="6">
        <v>0.73</v>
      </c>
      <c r="I104" s="6">
        <v>0.68</v>
      </c>
      <c r="J104" s="7">
        <v>0.61</v>
      </c>
    </row>
    <row r="105" spans="1:10" ht="15" thickBot="1" x14ac:dyDescent="0.25">
      <c r="A105" s="19" t="s">
        <v>47</v>
      </c>
      <c r="B105" s="6">
        <v>0.99</v>
      </c>
      <c r="C105" s="6">
        <v>0.96</v>
      </c>
      <c r="D105" s="6">
        <v>0.92</v>
      </c>
      <c r="E105" s="6">
        <v>0.89</v>
      </c>
      <c r="F105" s="6">
        <v>0.83</v>
      </c>
      <c r="G105" s="6">
        <v>0.77</v>
      </c>
      <c r="H105" s="6">
        <v>0.71</v>
      </c>
      <c r="I105" s="6">
        <v>0.65</v>
      </c>
      <c r="J105" s="7">
        <v>0.57999999999999996</v>
      </c>
    </row>
    <row r="106" spans="1:10" ht="15" thickBot="1" x14ac:dyDescent="0.25">
      <c r="A106" s="19" t="s">
        <v>5</v>
      </c>
      <c r="B106" s="6">
        <v>0.99</v>
      </c>
      <c r="C106" s="6">
        <v>0.96</v>
      </c>
      <c r="D106" s="6">
        <v>0.92</v>
      </c>
      <c r="E106" s="6">
        <v>0.87</v>
      </c>
      <c r="F106" s="6">
        <v>0.82</v>
      </c>
      <c r="G106" s="6">
        <v>0.76</v>
      </c>
      <c r="H106" s="6">
        <v>0.7</v>
      </c>
      <c r="I106" s="6">
        <v>0.63</v>
      </c>
      <c r="J106" s="7">
        <v>0.56999999999999995</v>
      </c>
    </row>
    <row r="107" spans="1:10" ht="15" thickBot="1" x14ac:dyDescent="0.25">
      <c r="A107" s="19" t="s">
        <v>6</v>
      </c>
      <c r="B107" s="6">
        <v>0.99</v>
      </c>
      <c r="C107" s="6">
        <v>0.95</v>
      </c>
      <c r="D107" s="6">
        <v>0.91</v>
      </c>
      <c r="E107" s="6">
        <v>0.86</v>
      </c>
      <c r="F107" s="6">
        <v>0.8</v>
      </c>
      <c r="G107" s="6">
        <v>0.74</v>
      </c>
      <c r="H107" s="6">
        <v>0.68</v>
      </c>
      <c r="I107" s="6">
        <v>0.61</v>
      </c>
      <c r="J107" s="7">
        <v>0.54</v>
      </c>
    </row>
    <row r="108" spans="1:10" ht="15" thickBot="1" x14ac:dyDescent="0.25">
      <c r="A108" s="19" t="s">
        <v>7</v>
      </c>
      <c r="B108" s="6">
        <v>0.98</v>
      </c>
      <c r="C108" s="6">
        <v>0.95</v>
      </c>
      <c r="D108" s="6">
        <v>0.9</v>
      </c>
      <c r="E108" s="6">
        <v>0.85</v>
      </c>
      <c r="F108" s="6">
        <v>0.79</v>
      </c>
      <c r="G108" s="6">
        <v>0.73</v>
      </c>
      <c r="H108" s="6">
        <v>0.67</v>
      </c>
      <c r="I108" s="6">
        <v>0.62</v>
      </c>
      <c r="J108" s="7">
        <v>0.54</v>
      </c>
    </row>
    <row r="109" spans="1:10" ht="15" thickBot="1" x14ac:dyDescent="0.25">
      <c r="A109" s="19" t="s">
        <v>48</v>
      </c>
      <c r="B109" s="6">
        <v>0.99</v>
      </c>
      <c r="C109" s="6">
        <v>0.96</v>
      </c>
      <c r="D109" s="6">
        <v>0.91</v>
      </c>
      <c r="E109" s="6">
        <v>0.86</v>
      </c>
      <c r="F109" s="6">
        <v>0.81</v>
      </c>
      <c r="G109" s="6">
        <v>0.75</v>
      </c>
      <c r="H109" s="6">
        <v>0.67</v>
      </c>
      <c r="I109" s="6">
        <v>0.62</v>
      </c>
      <c r="J109" s="7">
        <v>0.55000000000000004</v>
      </c>
    </row>
    <row r="110" spans="1:10" ht="15" thickBot="1" x14ac:dyDescent="0.25">
      <c r="A110" s="19" t="s">
        <v>49</v>
      </c>
      <c r="B110" s="6">
        <v>0.99</v>
      </c>
      <c r="C110" s="6">
        <v>0.97</v>
      </c>
      <c r="D110" s="6">
        <v>0.94</v>
      </c>
      <c r="E110" s="6">
        <v>0.9</v>
      </c>
      <c r="F110" s="6">
        <v>0.86</v>
      </c>
      <c r="G110" s="6">
        <v>0.8</v>
      </c>
      <c r="H110" s="6">
        <v>0.73</v>
      </c>
      <c r="I110" s="6">
        <v>0.67</v>
      </c>
      <c r="J110" s="7">
        <v>0.6</v>
      </c>
    </row>
    <row r="111" spans="1:10" ht="15" thickBot="1" x14ac:dyDescent="0.25">
      <c r="A111" s="19" t="s">
        <v>50</v>
      </c>
      <c r="B111" s="6">
        <v>1.01</v>
      </c>
      <c r="C111" s="6">
        <v>1</v>
      </c>
      <c r="D111" s="6">
        <v>0.99</v>
      </c>
      <c r="E111" s="6">
        <v>0.95</v>
      </c>
      <c r="F111" s="6">
        <v>0.92</v>
      </c>
      <c r="G111" s="6">
        <v>0.87</v>
      </c>
      <c r="H111" s="6">
        <v>0.74</v>
      </c>
      <c r="I111" s="6">
        <v>0.68</v>
      </c>
      <c r="J111" s="7">
        <v>0.62</v>
      </c>
    </row>
    <row r="112" spans="1:10" ht="15" thickBot="1" x14ac:dyDescent="0.25">
      <c r="A112" s="19" t="s">
        <v>51</v>
      </c>
      <c r="B112" s="6">
        <v>1</v>
      </c>
      <c r="C112" s="6">
        <v>1</v>
      </c>
      <c r="D112" s="6">
        <v>1</v>
      </c>
      <c r="E112" s="6">
        <v>0.99</v>
      </c>
      <c r="F112" s="6">
        <v>0.95</v>
      </c>
      <c r="G112" s="6">
        <v>0.92</v>
      </c>
      <c r="H112" s="6">
        <v>0.87</v>
      </c>
      <c r="I112" s="6">
        <v>0.81</v>
      </c>
      <c r="J112" s="7">
        <v>0.74</v>
      </c>
    </row>
    <row r="113" spans="1:10" ht="15" thickBot="1" x14ac:dyDescent="0.25">
      <c r="A113" s="20" t="s">
        <v>52</v>
      </c>
      <c r="B113" s="10">
        <v>0.99</v>
      </c>
      <c r="C113" s="10">
        <v>0.98</v>
      </c>
      <c r="D113" s="10">
        <v>0.96</v>
      </c>
      <c r="E113" s="10">
        <v>0.94</v>
      </c>
      <c r="F113" s="10">
        <v>0.91</v>
      </c>
      <c r="G113" s="10">
        <v>0.86</v>
      </c>
      <c r="H113" s="10">
        <v>0.86</v>
      </c>
      <c r="I113" s="10">
        <v>0.79</v>
      </c>
      <c r="J113" s="11">
        <v>0.73</v>
      </c>
    </row>
    <row r="114" spans="1:10" ht="15" thickTop="1" x14ac:dyDescent="0.2"/>
  </sheetData>
  <sheetProtection algorithmName="SHA-512" hashValue="fc24KFmMahrueepeixBPevJsw5LK/6P5y1HM2mr5qlrcWB0QOrWxPej5YptLoUPftMtiPs54VRnwNo7rvBluBg==" saltValue="imgfelhOcdX3oIfNBOCpZg==" spinCount="100000" sheet="1" objects="1" scenarios="1" selectLockedCells="1"/>
  <mergeCells count="15">
    <mergeCell ref="A36:A37"/>
    <mergeCell ref="B36:J36"/>
    <mergeCell ref="A1:K1"/>
    <mergeCell ref="A4:A5"/>
    <mergeCell ref="B4:J4"/>
    <mergeCell ref="A20:A21"/>
    <mergeCell ref="B20:J20"/>
    <mergeCell ref="A100:A101"/>
    <mergeCell ref="B100:J100"/>
    <mergeCell ref="A52:A53"/>
    <mergeCell ref="B52:J52"/>
    <mergeCell ref="A68:A69"/>
    <mergeCell ref="B68:J68"/>
    <mergeCell ref="A84:A85"/>
    <mergeCell ref="B84:J8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workbookViewId="0">
      <selection activeCell="K13" sqref="K13"/>
    </sheetView>
  </sheetViews>
  <sheetFormatPr baseColWidth="10" defaultColWidth="11.42578125" defaultRowHeight="14.25" x14ac:dyDescent="0.2"/>
  <cols>
    <col min="1" max="16384" width="11.42578125" style="17"/>
  </cols>
  <sheetData>
    <row r="1" spans="1:11" ht="15" x14ac:dyDescent="0.2">
      <c r="A1" s="167" t="s">
        <v>296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3" spans="1:11" ht="15.75" thickBot="1" x14ac:dyDescent="0.3">
      <c r="A3" s="23" t="s">
        <v>284</v>
      </c>
    </row>
    <row r="4" spans="1:11" ht="15.75" thickTop="1" thickBot="1" x14ac:dyDescent="0.25">
      <c r="A4" s="142" t="s">
        <v>0</v>
      </c>
      <c r="B4" s="168" t="s">
        <v>285</v>
      </c>
      <c r="C4" s="169"/>
      <c r="D4" s="169"/>
      <c r="E4" s="169"/>
      <c r="F4" s="169"/>
      <c r="G4" s="169"/>
      <c r="H4" s="169"/>
      <c r="I4" s="169"/>
      <c r="J4" s="170"/>
    </row>
    <row r="5" spans="1:11" ht="15" thickBot="1" x14ac:dyDescent="0.25">
      <c r="A5" s="144"/>
      <c r="B5" s="14">
        <v>10</v>
      </c>
      <c r="C5" s="14">
        <v>20</v>
      </c>
      <c r="D5" s="14">
        <v>30</v>
      </c>
      <c r="E5" s="14">
        <v>40</v>
      </c>
      <c r="F5" s="14">
        <v>50</v>
      </c>
      <c r="G5" s="14">
        <v>60</v>
      </c>
      <c r="H5" s="14">
        <v>70</v>
      </c>
      <c r="I5" s="14">
        <v>80</v>
      </c>
      <c r="J5" s="15">
        <v>90</v>
      </c>
    </row>
    <row r="6" spans="1:11" ht="15.75" thickTop="1" thickBot="1" x14ac:dyDescent="0.25">
      <c r="A6" s="19" t="s">
        <v>45</v>
      </c>
      <c r="B6" s="6">
        <v>1.25</v>
      </c>
      <c r="C6" s="6">
        <v>1.46</v>
      </c>
      <c r="D6" s="6">
        <v>1.64</v>
      </c>
      <c r="E6" s="6">
        <v>1.76</v>
      </c>
      <c r="F6" s="6">
        <v>1.86</v>
      </c>
      <c r="G6" s="6">
        <v>1.89</v>
      </c>
      <c r="H6" s="6">
        <v>1.89</v>
      </c>
      <c r="I6" s="6">
        <v>1.84</v>
      </c>
      <c r="J6" s="7">
        <v>1.76</v>
      </c>
    </row>
    <row r="7" spans="1:11" ht="15" thickBot="1" x14ac:dyDescent="0.25">
      <c r="A7" s="19" t="s">
        <v>46</v>
      </c>
      <c r="B7" s="6">
        <v>1.17</v>
      </c>
      <c r="C7" s="6">
        <v>1.31</v>
      </c>
      <c r="D7" s="6">
        <v>1.42</v>
      </c>
      <c r="E7" s="6">
        <v>1.49</v>
      </c>
      <c r="F7" s="6">
        <v>1.53</v>
      </c>
      <c r="G7" s="6">
        <v>1.53</v>
      </c>
      <c r="H7" s="6">
        <v>1.5</v>
      </c>
      <c r="I7" s="6">
        <v>1.43</v>
      </c>
      <c r="J7" s="7">
        <v>1.34</v>
      </c>
    </row>
    <row r="8" spans="1:11" ht="15" thickBot="1" x14ac:dyDescent="0.25">
      <c r="A8" s="19" t="s">
        <v>3</v>
      </c>
      <c r="B8" s="6">
        <v>1.1000000000000001</v>
      </c>
      <c r="C8" s="6">
        <v>1.17</v>
      </c>
      <c r="D8" s="6">
        <v>1.23</v>
      </c>
      <c r="E8" s="6">
        <v>1.26</v>
      </c>
      <c r="F8" s="6">
        <v>1.25</v>
      </c>
      <c r="G8" s="6">
        <v>1.23</v>
      </c>
      <c r="H8" s="6">
        <v>1.17</v>
      </c>
      <c r="I8" s="6">
        <v>1.08</v>
      </c>
      <c r="J8" s="7">
        <v>0.98</v>
      </c>
    </row>
    <row r="9" spans="1:11" ht="15" thickBot="1" x14ac:dyDescent="0.25">
      <c r="A9" s="19" t="s">
        <v>47</v>
      </c>
      <c r="B9" s="6">
        <v>1.05</v>
      </c>
      <c r="C9" s="6">
        <v>1.0900000000000001</v>
      </c>
      <c r="D9" s="6">
        <v>1.1000000000000001</v>
      </c>
      <c r="E9" s="6">
        <v>1.0900000000000001</v>
      </c>
      <c r="F9" s="6">
        <v>1.05</v>
      </c>
      <c r="G9" s="6">
        <v>0.99</v>
      </c>
      <c r="H9" s="6">
        <v>0.92</v>
      </c>
      <c r="I9" s="6">
        <v>0.81</v>
      </c>
      <c r="J9" s="7">
        <v>0.71</v>
      </c>
    </row>
    <row r="10" spans="1:11" ht="15" thickBot="1" x14ac:dyDescent="0.25">
      <c r="A10" s="19" t="s">
        <v>5</v>
      </c>
      <c r="B10" s="6">
        <v>1.02</v>
      </c>
      <c r="C10" s="6">
        <v>1.04</v>
      </c>
      <c r="D10" s="6">
        <v>1.02</v>
      </c>
      <c r="E10" s="6">
        <v>0.99</v>
      </c>
      <c r="F10" s="6">
        <v>0.94</v>
      </c>
      <c r="G10" s="6">
        <v>0.86</v>
      </c>
      <c r="H10" s="6">
        <v>0.77</v>
      </c>
      <c r="I10" s="6">
        <v>0.67</v>
      </c>
      <c r="J10" s="7">
        <v>0.55000000000000004</v>
      </c>
    </row>
    <row r="11" spans="1:11" ht="15" thickBot="1" x14ac:dyDescent="0.25">
      <c r="A11" s="19" t="s">
        <v>6</v>
      </c>
      <c r="B11" s="6">
        <v>1.02</v>
      </c>
      <c r="C11" s="6">
        <v>1.01</v>
      </c>
      <c r="D11" s="6">
        <v>0.99</v>
      </c>
      <c r="E11" s="6">
        <v>0.95</v>
      </c>
      <c r="F11" s="6">
        <v>0.89</v>
      </c>
      <c r="G11" s="6">
        <v>0.82</v>
      </c>
      <c r="H11" s="6">
        <v>0.73</v>
      </c>
      <c r="I11" s="6">
        <v>0.63</v>
      </c>
      <c r="J11" s="7">
        <v>0.52</v>
      </c>
    </row>
    <row r="12" spans="1:11" ht="15" thickBot="1" x14ac:dyDescent="0.25">
      <c r="A12" s="19" t="s">
        <v>7</v>
      </c>
      <c r="B12" s="6">
        <v>1.02</v>
      </c>
      <c r="C12" s="6">
        <v>1.02</v>
      </c>
      <c r="D12" s="6">
        <v>1</v>
      </c>
      <c r="E12" s="6">
        <v>0.96</v>
      </c>
      <c r="F12" s="6">
        <v>0.91</v>
      </c>
      <c r="G12" s="6">
        <v>0.83</v>
      </c>
      <c r="H12" s="6">
        <v>0.75</v>
      </c>
      <c r="I12" s="6">
        <v>0.64</v>
      </c>
      <c r="J12" s="7">
        <v>0.53</v>
      </c>
    </row>
    <row r="13" spans="1:11" ht="15" thickBot="1" x14ac:dyDescent="0.25">
      <c r="A13" s="19" t="s">
        <v>48</v>
      </c>
      <c r="B13" s="6">
        <v>1.04</v>
      </c>
      <c r="C13" s="6">
        <v>1.06</v>
      </c>
      <c r="D13" s="6">
        <v>1.05</v>
      </c>
      <c r="E13" s="6">
        <v>1.03</v>
      </c>
      <c r="F13" s="6">
        <v>0.99</v>
      </c>
      <c r="G13" s="6">
        <v>0.92</v>
      </c>
      <c r="H13" s="6">
        <v>0.84</v>
      </c>
      <c r="I13" s="6">
        <v>0.75</v>
      </c>
      <c r="J13" s="7">
        <v>0.64</v>
      </c>
    </row>
    <row r="14" spans="1:11" ht="15" thickBot="1" x14ac:dyDescent="0.25">
      <c r="A14" s="19" t="s">
        <v>49</v>
      </c>
      <c r="B14" s="6">
        <v>1.0900000000000001</v>
      </c>
      <c r="C14" s="6">
        <v>1.18</v>
      </c>
      <c r="D14" s="6">
        <v>1.22</v>
      </c>
      <c r="E14" s="6">
        <v>1.25</v>
      </c>
      <c r="F14" s="6">
        <v>1.24</v>
      </c>
      <c r="G14" s="6">
        <v>1.2</v>
      </c>
      <c r="H14" s="6">
        <v>1.1299999999999999</v>
      </c>
      <c r="I14" s="6">
        <v>1.03</v>
      </c>
      <c r="J14" s="7">
        <v>0.92</v>
      </c>
    </row>
    <row r="15" spans="1:11" ht="15" thickBot="1" x14ac:dyDescent="0.25">
      <c r="A15" s="19" t="s">
        <v>50</v>
      </c>
      <c r="B15" s="6">
        <v>1.1399999999999999</v>
      </c>
      <c r="C15" s="6">
        <v>1.27</v>
      </c>
      <c r="D15" s="6">
        <v>1.37</v>
      </c>
      <c r="E15" s="6">
        <v>1.43</v>
      </c>
      <c r="F15" s="6">
        <v>1.46</v>
      </c>
      <c r="G15" s="6">
        <v>1.45</v>
      </c>
      <c r="H15" s="6">
        <v>1.41</v>
      </c>
      <c r="I15" s="6">
        <v>1.33</v>
      </c>
      <c r="J15" s="7">
        <v>1.24</v>
      </c>
    </row>
    <row r="16" spans="1:11" ht="15" thickBot="1" x14ac:dyDescent="0.25">
      <c r="A16" s="19" t="s">
        <v>51</v>
      </c>
      <c r="B16" s="6">
        <v>1.25</v>
      </c>
      <c r="C16" s="6">
        <v>1.46</v>
      </c>
      <c r="D16" s="6">
        <v>1.65</v>
      </c>
      <c r="E16" s="6">
        <v>1.79</v>
      </c>
      <c r="F16" s="6">
        <v>1.89</v>
      </c>
      <c r="G16" s="6">
        <v>1.95</v>
      </c>
      <c r="H16" s="6">
        <v>1.94</v>
      </c>
      <c r="I16" s="6">
        <v>1.89</v>
      </c>
      <c r="J16" s="7">
        <v>1.79</v>
      </c>
    </row>
    <row r="17" spans="1:10" ht="15" thickBot="1" x14ac:dyDescent="0.25">
      <c r="A17" s="20" t="s">
        <v>52</v>
      </c>
      <c r="B17" s="10">
        <v>1.28</v>
      </c>
      <c r="C17" s="10">
        <v>1.54</v>
      </c>
      <c r="D17" s="10">
        <v>1.76</v>
      </c>
      <c r="E17" s="10">
        <v>1.91</v>
      </c>
      <c r="F17" s="10">
        <v>2.0299999999999998</v>
      </c>
      <c r="G17" s="10">
        <v>2.0699999999999998</v>
      </c>
      <c r="H17" s="10">
        <v>2.09</v>
      </c>
      <c r="I17" s="10">
        <v>2.06</v>
      </c>
      <c r="J17" s="11">
        <v>1.95</v>
      </c>
    </row>
    <row r="18" spans="1:10" ht="15" thickTop="1" x14ac:dyDescent="0.2"/>
    <row r="19" spans="1:10" ht="15.75" thickBot="1" x14ac:dyDescent="0.3">
      <c r="A19" s="23" t="s">
        <v>286</v>
      </c>
    </row>
    <row r="20" spans="1:10" ht="15.75" thickTop="1" thickBot="1" x14ac:dyDescent="0.25">
      <c r="A20" s="142" t="s">
        <v>0</v>
      </c>
      <c r="B20" s="168" t="s">
        <v>285</v>
      </c>
      <c r="C20" s="169"/>
      <c r="D20" s="169"/>
      <c r="E20" s="169"/>
      <c r="F20" s="169"/>
      <c r="G20" s="169"/>
      <c r="H20" s="169"/>
      <c r="I20" s="169"/>
      <c r="J20" s="170"/>
    </row>
    <row r="21" spans="1:10" ht="15" thickBot="1" x14ac:dyDescent="0.25">
      <c r="A21" s="144"/>
      <c r="B21" s="14">
        <v>10</v>
      </c>
      <c r="C21" s="14">
        <v>20</v>
      </c>
      <c r="D21" s="14">
        <v>30</v>
      </c>
      <c r="E21" s="14">
        <v>40</v>
      </c>
      <c r="F21" s="14">
        <v>50</v>
      </c>
      <c r="G21" s="14">
        <v>60</v>
      </c>
      <c r="H21" s="14">
        <v>70</v>
      </c>
      <c r="I21" s="14">
        <v>80</v>
      </c>
      <c r="J21" s="15">
        <v>90</v>
      </c>
    </row>
    <row r="22" spans="1:10" ht="15.75" thickTop="1" thickBot="1" x14ac:dyDescent="0.25">
      <c r="A22" s="19" t="s">
        <v>45</v>
      </c>
      <c r="B22" s="6">
        <v>1.24</v>
      </c>
      <c r="C22" s="6">
        <v>1.45</v>
      </c>
      <c r="D22" s="6">
        <v>1.6</v>
      </c>
      <c r="E22" s="6">
        <v>1.72</v>
      </c>
      <c r="F22" s="6">
        <v>1.82</v>
      </c>
      <c r="G22" s="6">
        <v>1.85</v>
      </c>
      <c r="H22" s="6">
        <v>1.83</v>
      </c>
      <c r="I22" s="6">
        <v>1.77</v>
      </c>
      <c r="J22" s="7">
        <v>1.68</v>
      </c>
    </row>
    <row r="23" spans="1:10" ht="15" thickBot="1" x14ac:dyDescent="0.25">
      <c r="A23" s="19" t="s">
        <v>46</v>
      </c>
      <c r="B23" s="6">
        <v>1.1599999999999999</v>
      </c>
      <c r="C23" s="6">
        <v>1.29</v>
      </c>
      <c r="D23" s="6">
        <v>1.39</v>
      </c>
      <c r="E23" s="6">
        <v>1.47</v>
      </c>
      <c r="F23" s="6">
        <v>1.49</v>
      </c>
      <c r="G23" s="6">
        <v>1.49</v>
      </c>
      <c r="H23" s="6">
        <v>1.46</v>
      </c>
      <c r="I23" s="6">
        <v>1.39</v>
      </c>
      <c r="J23" s="7">
        <v>1.3</v>
      </c>
    </row>
    <row r="24" spans="1:10" ht="15" thickBot="1" x14ac:dyDescent="0.25">
      <c r="A24" s="19" t="s">
        <v>3</v>
      </c>
      <c r="B24" s="6">
        <v>1.0900000000000001</v>
      </c>
      <c r="C24" s="6">
        <v>1.17</v>
      </c>
      <c r="D24" s="6">
        <v>1.22</v>
      </c>
      <c r="E24" s="6">
        <v>1.24</v>
      </c>
      <c r="F24" s="6">
        <v>1.24</v>
      </c>
      <c r="G24" s="6">
        <v>1.2</v>
      </c>
      <c r="H24" s="6">
        <v>1.1399999999999999</v>
      </c>
      <c r="I24" s="6">
        <v>1.06</v>
      </c>
      <c r="J24" s="7">
        <v>0.95</v>
      </c>
    </row>
    <row r="25" spans="1:10" ht="15" thickBot="1" x14ac:dyDescent="0.25">
      <c r="A25" s="19" t="s">
        <v>47</v>
      </c>
      <c r="B25" s="6">
        <v>1.05</v>
      </c>
      <c r="C25" s="6">
        <v>1.08</v>
      </c>
      <c r="D25" s="6">
        <v>1.1000000000000001</v>
      </c>
      <c r="E25" s="6">
        <v>1.08</v>
      </c>
      <c r="F25" s="6">
        <v>1.04</v>
      </c>
      <c r="G25" s="6">
        <v>1</v>
      </c>
      <c r="H25" s="6">
        <v>0.91</v>
      </c>
      <c r="I25" s="6">
        <v>0.82</v>
      </c>
      <c r="J25" s="7">
        <v>0.71</v>
      </c>
    </row>
    <row r="26" spans="1:10" ht="15" thickBot="1" x14ac:dyDescent="0.25">
      <c r="A26" s="19" t="s">
        <v>5</v>
      </c>
      <c r="B26" s="6">
        <v>1.02</v>
      </c>
      <c r="C26" s="6">
        <v>1.03</v>
      </c>
      <c r="D26" s="6">
        <v>1.02</v>
      </c>
      <c r="E26" s="6">
        <v>0.99</v>
      </c>
      <c r="F26" s="6">
        <v>0.94</v>
      </c>
      <c r="G26" s="6">
        <v>0.86</v>
      </c>
      <c r="H26" s="6">
        <v>0.77</v>
      </c>
      <c r="I26" s="6">
        <v>0.67</v>
      </c>
      <c r="J26" s="7">
        <v>0.56000000000000005</v>
      </c>
    </row>
    <row r="27" spans="1:10" ht="15" thickBot="1" x14ac:dyDescent="0.25">
      <c r="A27" s="19" t="s">
        <v>6</v>
      </c>
      <c r="B27" s="6">
        <v>1.02</v>
      </c>
      <c r="C27" s="6">
        <v>1.01</v>
      </c>
      <c r="D27" s="6">
        <v>0.98</v>
      </c>
      <c r="E27" s="6">
        <v>0.95</v>
      </c>
      <c r="F27" s="6">
        <v>0.89</v>
      </c>
      <c r="G27" s="6">
        <v>0.82</v>
      </c>
      <c r="H27" s="6">
        <v>0.74</v>
      </c>
      <c r="I27" s="6">
        <v>0.63</v>
      </c>
      <c r="J27" s="7">
        <v>0.52</v>
      </c>
    </row>
    <row r="28" spans="1:10" ht="15" thickBot="1" x14ac:dyDescent="0.25">
      <c r="A28" s="19" t="s">
        <v>7</v>
      </c>
      <c r="B28" s="6">
        <v>1.02</v>
      </c>
      <c r="C28" s="6">
        <v>1.02</v>
      </c>
      <c r="D28" s="6">
        <v>0.99</v>
      </c>
      <c r="E28" s="6">
        <v>0.96</v>
      </c>
      <c r="F28" s="6">
        <v>0.9</v>
      </c>
      <c r="G28" s="6">
        <v>0.83</v>
      </c>
      <c r="H28" s="6">
        <v>0.75</v>
      </c>
      <c r="I28" s="6">
        <v>0.65</v>
      </c>
      <c r="J28" s="7">
        <v>0.54</v>
      </c>
    </row>
    <row r="29" spans="1:10" ht="15" thickBot="1" x14ac:dyDescent="0.25">
      <c r="A29" s="19" t="s">
        <v>48</v>
      </c>
      <c r="B29" s="6">
        <v>1.03</v>
      </c>
      <c r="C29" s="6">
        <v>1.05</v>
      </c>
      <c r="D29" s="6">
        <v>1.04</v>
      </c>
      <c r="E29" s="6">
        <v>1.02</v>
      </c>
      <c r="F29" s="6">
        <v>0.98</v>
      </c>
      <c r="G29" s="6">
        <v>0.91</v>
      </c>
      <c r="H29" s="6">
        <v>0.83</v>
      </c>
      <c r="I29" s="6">
        <v>0.74</v>
      </c>
      <c r="J29" s="7">
        <v>0.63</v>
      </c>
    </row>
    <row r="30" spans="1:10" ht="15" thickBot="1" x14ac:dyDescent="0.25">
      <c r="A30" s="19" t="s">
        <v>49</v>
      </c>
      <c r="B30" s="6">
        <v>1.0900000000000001</v>
      </c>
      <c r="C30" s="6">
        <v>1.1599999999999999</v>
      </c>
      <c r="D30" s="6">
        <v>1.21</v>
      </c>
      <c r="E30" s="6">
        <v>1.23</v>
      </c>
      <c r="F30" s="6">
        <v>1.23</v>
      </c>
      <c r="G30" s="6">
        <v>1.18</v>
      </c>
      <c r="H30" s="6">
        <v>1.1100000000000001</v>
      </c>
      <c r="I30" s="6">
        <v>1.02</v>
      </c>
      <c r="J30" s="7">
        <v>0.9</v>
      </c>
    </row>
    <row r="31" spans="1:10" ht="15" thickBot="1" x14ac:dyDescent="0.25">
      <c r="A31" s="19" t="s">
        <v>50</v>
      </c>
      <c r="B31" s="6">
        <v>1.1399999999999999</v>
      </c>
      <c r="C31" s="6">
        <v>1.26</v>
      </c>
      <c r="D31" s="6">
        <v>1.34</v>
      </c>
      <c r="E31" s="6">
        <v>1.4</v>
      </c>
      <c r="F31" s="6">
        <v>1.43</v>
      </c>
      <c r="G31" s="6">
        <v>1.41</v>
      </c>
      <c r="H31" s="6">
        <v>1.37</v>
      </c>
      <c r="I31" s="6">
        <v>1.29</v>
      </c>
      <c r="J31" s="7">
        <v>1.19</v>
      </c>
    </row>
    <row r="32" spans="1:10" ht="15" thickBot="1" x14ac:dyDescent="0.25">
      <c r="A32" s="19" t="s">
        <v>51</v>
      </c>
      <c r="B32" s="6">
        <v>1.24</v>
      </c>
      <c r="C32" s="6">
        <v>1.44</v>
      </c>
      <c r="D32" s="6">
        <v>1.62</v>
      </c>
      <c r="E32" s="6">
        <v>1.76</v>
      </c>
      <c r="F32" s="6">
        <v>1.85</v>
      </c>
      <c r="G32" s="6">
        <v>1.9</v>
      </c>
      <c r="H32" s="6">
        <v>1.89</v>
      </c>
      <c r="I32" s="6">
        <v>1.83</v>
      </c>
      <c r="J32" s="7">
        <v>1.74</v>
      </c>
    </row>
    <row r="33" spans="1:10" ht="15" thickBot="1" x14ac:dyDescent="0.25">
      <c r="A33" s="20" t="s">
        <v>52</v>
      </c>
      <c r="B33" s="10">
        <v>1.28</v>
      </c>
      <c r="C33" s="10">
        <v>1.51</v>
      </c>
      <c r="D33" s="10">
        <v>1.72</v>
      </c>
      <c r="E33" s="10">
        <v>1.87</v>
      </c>
      <c r="F33" s="10">
        <v>2</v>
      </c>
      <c r="G33" s="10">
        <v>2.0499999999999998</v>
      </c>
      <c r="H33" s="10">
        <v>2.0499999999999998</v>
      </c>
      <c r="I33" s="10">
        <v>2.02</v>
      </c>
      <c r="J33" s="11">
        <v>1.91</v>
      </c>
    </row>
    <row r="34" spans="1:10" ht="15" thickTop="1" x14ac:dyDescent="0.2"/>
    <row r="35" spans="1:10" ht="15.75" thickBot="1" x14ac:dyDescent="0.3">
      <c r="A35" s="23" t="s">
        <v>287</v>
      </c>
    </row>
    <row r="36" spans="1:10" ht="15.75" thickTop="1" thickBot="1" x14ac:dyDescent="0.25">
      <c r="A36" s="142" t="s">
        <v>0</v>
      </c>
      <c r="B36" s="168" t="s">
        <v>285</v>
      </c>
      <c r="C36" s="169"/>
      <c r="D36" s="169"/>
      <c r="E36" s="169"/>
      <c r="F36" s="169"/>
      <c r="G36" s="169"/>
      <c r="H36" s="169"/>
      <c r="I36" s="169"/>
      <c r="J36" s="170"/>
    </row>
    <row r="37" spans="1:10" ht="15" thickBot="1" x14ac:dyDescent="0.25">
      <c r="A37" s="144"/>
      <c r="B37" s="14">
        <v>10</v>
      </c>
      <c r="C37" s="14">
        <v>20</v>
      </c>
      <c r="D37" s="14">
        <v>30</v>
      </c>
      <c r="E37" s="14">
        <v>40</v>
      </c>
      <c r="F37" s="14">
        <v>50</v>
      </c>
      <c r="G37" s="14">
        <v>60</v>
      </c>
      <c r="H37" s="14">
        <v>70</v>
      </c>
      <c r="I37" s="14">
        <v>80</v>
      </c>
      <c r="J37" s="15">
        <v>90</v>
      </c>
    </row>
    <row r="38" spans="1:10" ht="15.75" thickTop="1" thickBot="1" x14ac:dyDescent="0.25">
      <c r="A38" s="19" t="s">
        <v>45</v>
      </c>
      <c r="B38" s="6">
        <v>1.21</v>
      </c>
      <c r="C38" s="6">
        <v>1.4</v>
      </c>
      <c r="D38" s="6">
        <v>1.53</v>
      </c>
      <c r="E38" s="6">
        <v>1.62</v>
      </c>
      <c r="F38" s="6">
        <v>1.68</v>
      </c>
      <c r="G38" s="6">
        <v>1.71</v>
      </c>
      <c r="H38" s="6">
        <v>1.7</v>
      </c>
      <c r="I38" s="6">
        <v>1.64</v>
      </c>
      <c r="J38" s="7">
        <v>1.54</v>
      </c>
    </row>
    <row r="39" spans="1:10" ht="15" thickBot="1" x14ac:dyDescent="0.25">
      <c r="A39" s="19" t="s">
        <v>46</v>
      </c>
      <c r="B39" s="6">
        <v>1.1399999999999999</v>
      </c>
      <c r="C39" s="6">
        <v>1.25</v>
      </c>
      <c r="D39" s="6">
        <v>1.34</v>
      </c>
      <c r="E39" s="6">
        <v>1.4</v>
      </c>
      <c r="F39" s="6">
        <v>1.42</v>
      </c>
      <c r="G39" s="6">
        <v>1.4</v>
      </c>
      <c r="H39" s="6">
        <v>1.36</v>
      </c>
      <c r="I39" s="6">
        <v>1.29</v>
      </c>
      <c r="J39" s="7">
        <v>1.19</v>
      </c>
    </row>
    <row r="40" spans="1:10" ht="15" thickBot="1" x14ac:dyDescent="0.25">
      <c r="A40" s="19" t="s">
        <v>3</v>
      </c>
      <c r="B40" s="6">
        <v>1.0900000000000001</v>
      </c>
      <c r="C40" s="6">
        <v>1.1399999999999999</v>
      </c>
      <c r="D40" s="6">
        <v>1.18</v>
      </c>
      <c r="E40" s="6">
        <v>1.2</v>
      </c>
      <c r="F40" s="6">
        <v>1.19</v>
      </c>
      <c r="G40" s="6">
        <v>1.1499999999999999</v>
      </c>
      <c r="H40" s="6">
        <v>1.1000000000000001</v>
      </c>
      <c r="I40" s="6">
        <v>1.01</v>
      </c>
      <c r="J40" s="7">
        <v>0.9</v>
      </c>
    </row>
    <row r="41" spans="1:10" ht="15" thickBot="1" x14ac:dyDescent="0.25">
      <c r="A41" s="19" t="s">
        <v>47</v>
      </c>
      <c r="B41" s="6">
        <v>1.04</v>
      </c>
      <c r="C41" s="6">
        <v>1.07</v>
      </c>
      <c r="D41" s="6">
        <v>1.08</v>
      </c>
      <c r="E41" s="6">
        <v>1.06</v>
      </c>
      <c r="F41" s="6">
        <v>1.02</v>
      </c>
      <c r="G41" s="6">
        <v>0.98</v>
      </c>
      <c r="H41" s="6">
        <v>0.89</v>
      </c>
      <c r="I41" s="6">
        <v>0.81</v>
      </c>
      <c r="J41" s="7">
        <v>0.7</v>
      </c>
    </row>
    <row r="42" spans="1:10" ht="15" thickBot="1" x14ac:dyDescent="0.25">
      <c r="A42" s="19" t="s">
        <v>5</v>
      </c>
      <c r="B42" s="6">
        <v>1.02</v>
      </c>
      <c r="C42" s="6">
        <v>1.03</v>
      </c>
      <c r="D42" s="6">
        <v>1</v>
      </c>
      <c r="E42" s="6">
        <v>0.97</v>
      </c>
      <c r="F42" s="6">
        <v>0.93</v>
      </c>
      <c r="G42" s="6">
        <v>0.86</v>
      </c>
      <c r="H42" s="6">
        <v>0.78</v>
      </c>
      <c r="I42" s="6">
        <v>0.68</v>
      </c>
      <c r="J42" s="7">
        <v>0.57999999999999996</v>
      </c>
    </row>
    <row r="43" spans="1:10" ht="15" thickBot="1" x14ac:dyDescent="0.25">
      <c r="A43" s="19" t="s">
        <v>6</v>
      </c>
      <c r="B43" s="6">
        <v>1.01</v>
      </c>
      <c r="C43" s="6">
        <v>1</v>
      </c>
      <c r="D43" s="6">
        <v>0.98</v>
      </c>
      <c r="E43" s="6">
        <v>0.94</v>
      </c>
      <c r="F43" s="6">
        <v>0.89</v>
      </c>
      <c r="G43" s="6">
        <v>0.82</v>
      </c>
      <c r="H43" s="6">
        <v>0.74</v>
      </c>
      <c r="I43" s="6">
        <v>0.65</v>
      </c>
      <c r="J43" s="7">
        <v>0.54</v>
      </c>
    </row>
    <row r="44" spans="1:10" ht="15" thickBot="1" x14ac:dyDescent="0.25">
      <c r="A44" s="19" t="s">
        <v>7</v>
      </c>
      <c r="B44" s="6">
        <v>1.02</v>
      </c>
      <c r="C44" s="6">
        <v>1.02</v>
      </c>
      <c r="D44" s="6">
        <v>0.99</v>
      </c>
      <c r="E44" s="6">
        <v>0.95</v>
      </c>
      <c r="F44" s="6">
        <v>0.9</v>
      </c>
      <c r="G44" s="6">
        <v>0.84</v>
      </c>
      <c r="H44" s="6">
        <v>0.75</v>
      </c>
      <c r="I44" s="6">
        <v>0.66</v>
      </c>
      <c r="J44" s="7">
        <v>0.56000000000000005</v>
      </c>
    </row>
    <row r="45" spans="1:10" ht="15" thickBot="1" x14ac:dyDescent="0.25">
      <c r="A45" s="19" t="s">
        <v>48</v>
      </c>
      <c r="B45" s="6">
        <v>1.03</v>
      </c>
      <c r="C45" s="6">
        <v>1.04</v>
      </c>
      <c r="D45" s="6">
        <v>1.02</v>
      </c>
      <c r="E45" s="6">
        <v>1</v>
      </c>
      <c r="F45" s="6">
        <v>0.96</v>
      </c>
      <c r="G45" s="6">
        <v>0.9</v>
      </c>
      <c r="H45" s="6">
        <v>0.82</v>
      </c>
      <c r="I45" s="6">
        <v>0.72</v>
      </c>
      <c r="J45" s="7">
        <v>0.62</v>
      </c>
    </row>
    <row r="46" spans="1:10" ht="15" thickBot="1" x14ac:dyDescent="0.25">
      <c r="A46" s="19" t="s">
        <v>49</v>
      </c>
      <c r="B46" s="6">
        <v>1.08</v>
      </c>
      <c r="C46" s="6">
        <v>1.1299999999999999</v>
      </c>
      <c r="D46" s="6">
        <v>1.18</v>
      </c>
      <c r="E46" s="6">
        <v>1.19</v>
      </c>
      <c r="F46" s="6">
        <v>1.18</v>
      </c>
      <c r="G46" s="6">
        <v>1.1599999999999999</v>
      </c>
      <c r="H46" s="6">
        <v>1.06</v>
      </c>
      <c r="I46" s="6">
        <v>0.98</v>
      </c>
      <c r="J46" s="7">
        <v>0.87</v>
      </c>
    </row>
    <row r="47" spans="1:10" ht="15" thickBot="1" x14ac:dyDescent="0.25">
      <c r="A47" s="19" t="s">
        <v>50</v>
      </c>
      <c r="B47" s="6">
        <v>1.1200000000000001</v>
      </c>
      <c r="C47" s="6">
        <v>1.22</v>
      </c>
      <c r="D47" s="6">
        <v>1.3</v>
      </c>
      <c r="E47" s="6">
        <v>1.33</v>
      </c>
      <c r="F47" s="6">
        <v>1.34</v>
      </c>
      <c r="G47" s="6">
        <v>1.33</v>
      </c>
      <c r="H47" s="6">
        <v>1.27</v>
      </c>
      <c r="I47" s="6">
        <v>1.2</v>
      </c>
      <c r="J47" s="7">
        <v>1.1000000000000001</v>
      </c>
    </row>
    <row r="48" spans="1:10" ht="15" thickBot="1" x14ac:dyDescent="0.25">
      <c r="A48" s="19" t="s">
        <v>51</v>
      </c>
      <c r="B48" s="6">
        <v>1.21</v>
      </c>
      <c r="C48" s="6">
        <v>1.4</v>
      </c>
      <c r="D48" s="6">
        <v>1.54</v>
      </c>
      <c r="E48" s="6">
        <v>1.65</v>
      </c>
      <c r="F48" s="6">
        <v>1.74</v>
      </c>
      <c r="G48" s="6">
        <v>1.76</v>
      </c>
      <c r="H48" s="6">
        <v>1.75</v>
      </c>
      <c r="I48" s="6">
        <v>1.69</v>
      </c>
      <c r="J48" s="7">
        <v>1.6</v>
      </c>
    </row>
    <row r="49" spans="1:10" ht="15" thickBot="1" x14ac:dyDescent="0.25">
      <c r="A49" s="20" t="s">
        <v>52</v>
      </c>
      <c r="B49" s="10">
        <v>1.24</v>
      </c>
      <c r="C49" s="10">
        <v>1.48</v>
      </c>
      <c r="D49" s="10">
        <v>1.65</v>
      </c>
      <c r="E49" s="10">
        <v>1.78</v>
      </c>
      <c r="F49" s="10">
        <v>1.87</v>
      </c>
      <c r="G49" s="10">
        <v>1.91</v>
      </c>
      <c r="H49" s="10">
        <v>1.93</v>
      </c>
      <c r="I49" s="10">
        <v>1.87</v>
      </c>
      <c r="J49" s="11">
        <v>1.79</v>
      </c>
    </row>
    <row r="50" spans="1:10" ht="15" thickTop="1" x14ac:dyDescent="0.2"/>
    <row r="51" spans="1:10" ht="15.75" thickBot="1" x14ac:dyDescent="0.3">
      <c r="A51" s="23" t="s">
        <v>288</v>
      </c>
    </row>
    <row r="52" spans="1:10" ht="15.75" thickTop="1" thickBot="1" x14ac:dyDescent="0.25">
      <c r="A52" s="142" t="s">
        <v>0</v>
      </c>
      <c r="B52" s="168" t="s">
        <v>285</v>
      </c>
      <c r="C52" s="169"/>
      <c r="D52" s="169"/>
      <c r="E52" s="169"/>
      <c r="F52" s="169"/>
      <c r="G52" s="169"/>
      <c r="H52" s="169"/>
      <c r="I52" s="169"/>
      <c r="J52" s="170"/>
    </row>
    <row r="53" spans="1:10" ht="15" thickBot="1" x14ac:dyDescent="0.25">
      <c r="A53" s="144"/>
      <c r="B53" s="14">
        <v>10</v>
      </c>
      <c r="C53" s="14">
        <v>20</v>
      </c>
      <c r="D53" s="14">
        <v>30</v>
      </c>
      <c r="E53" s="14">
        <v>40</v>
      </c>
      <c r="F53" s="14">
        <v>50</v>
      </c>
      <c r="G53" s="14">
        <v>60</v>
      </c>
      <c r="H53" s="14">
        <v>70</v>
      </c>
      <c r="I53" s="14">
        <v>80</v>
      </c>
      <c r="J53" s="15">
        <v>90</v>
      </c>
    </row>
    <row r="54" spans="1:10" ht="15.75" thickTop="1" thickBot="1" x14ac:dyDescent="0.25">
      <c r="A54" s="19" t="s">
        <v>45</v>
      </c>
      <c r="B54" s="6">
        <v>1.1599999999999999</v>
      </c>
      <c r="C54" s="6">
        <v>1.3</v>
      </c>
      <c r="D54" s="6">
        <v>1.4</v>
      </c>
      <c r="E54" s="6">
        <v>1.47</v>
      </c>
      <c r="F54" s="6">
        <v>1.5</v>
      </c>
      <c r="G54" s="6">
        <v>1.52</v>
      </c>
      <c r="H54" s="6">
        <v>1.47</v>
      </c>
      <c r="I54" s="6">
        <v>1.4</v>
      </c>
      <c r="J54" s="7">
        <v>1.31</v>
      </c>
    </row>
    <row r="55" spans="1:10" ht="15" thickBot="1" x14ac:dyDescent="0.25">
      <c r="A55" s="19" t="s">
        <v>46</v>
      </c>
      <c r="B55" s="6">
        <v>1.1000000000000001</v>
      </c>
      <c r="C55" s="6">
        <v>1.19</v>
      </c>
      <c r="D55" s="6">
        <v>1.25</v>
      </c>
      <c r="E55" s="6">
        <v>1.28</v>
      </c>
      <c r="F55" s="6">
        <v>1.3</v>
      </c>
      <c r="G55" s="6">
        <v>1.28</v>
      </c>
      <c r="H55" s="6">
        <v>1.23</v>
      </c>
      <c r="I55" s="6">
        <v>1.1499999999999999</v>
      </c>
      <c r="J55" s="7">
        <v>1.06</v>
      </c>
    </row>
    <row r="56" spans="1:10" ht="15" thickBot="1" x14ac:dyDescent="0.25">
      <c r="A56" s="19" t="s">
        <v>3</v>
      </c>
      <c r="B56" s="6">
        <v>1.07</v>
      </c>
      <c r="C56" s="6">
        <v>1.1100000000000001</v>
      </c>
      <c r="D56" s="6">
        <v>1.1299999999999999</v>
      </c>
      <c r="E56" s="6">
        <v>1.1299999999999999</v>
      </c>
      <c r="F56" s="6">
        <v>1.1200000000000001</v>
      </c>
      <c r="G56" s="6">
        <v>1.08</v>
      </c>
      <c r="H56" s="6">
        <v>1.01</v>
      </c>
      <c r="I56" s="6">
        <v>0.94</v>
      </c>
      <c r="J56" s="7">
        <v>0.84</v>
      </c>
    </row>
    <row r="57" spans="1:10" ht="15" thickBot="1" x14ac:dyDescent="0.25">
      <c r="A57" s="19" t="s">
        <v>47</v>
      </c>
      <c r="B57" s="6">
        <v>1.04</v>
      </c>
      <c r="C57" s="6">
        <v>1.06</v>
      </c>
      <c r="D57" s="6">
        <v>1.05</v>
      </c>
      <c r="E57" s="6">
        <v>1.02</v>
      </c>
      <c r="F57" s="6">
        <v>0.99</v>
      </c>
      <c r="G57" s="6">
        <v>0.94</v>
      </c>
      <c r="H57" s="6">
        <v>0.87</v>
      </c>
      <c r="I57" s="6">
        <v>0.78</v>
      </c>
      <c r="J57" s="7">
        <v>0.69</v>
      </c>
    </row>
    <row r="58" spans="1:10" ht="15" thickBot="1" x14ac:dyDescent="0.25">
      <c r="A58" s="19" t="s">
        <v>5</v>
      </c>
      <c r="B58" s="6">
        <v>1.01</v>
      </c>
      <c r="C58" s="6">
        <v>1.02</v>
      </c>
      <c r="D58" s="6">
        <v>0.99</v>
      </c>
      <c r="E58" s="6">
        <v>0.95</v>
      </c>
      <c r="F58" s="6">
        <v>0.91</v>
      </c>
      <c r="G58" s="6">
        <v>0.85</v>
      </c>
      <c r="H58" s="6">
        <v>0.78</v>
      </c>
      <c r="I58" s="6">
        <v>0.69</v>
      </c>
      <c r="J58" s="7">
        <v>0.6</v>
      </c>
    </row>
    <row r="59" spans="1:10" ht="15" thickBot="1" x14ac:dyDescent="0.25">
      <c r="A59" s="19" t="s">
        <v>6</v>
      </c>
      <c r="B59" s="6">
        <v>1.01</v>
      </c>
      <c r="C59" s="6">
        <v>1</v>
      </c>
      <c r="D59" s="6">
        <v>0.97</v>
      </c>
      <c r="E59" s="6">
        <v>0.93</v>
      </c>
      <c r="F59" s="6">
        <v>0.87</v>
      </c>
      <c r="G59" s="6">
        <v>0.81</v>
      </c>
      <c r="H59" s="6">
        <v>0.74</v>
      </c>
      <c r="I59" s="6">
        <v>0.65</v>
      </c>
      <c r="J59" s="7">
        <v>0.55000000000000004</v>
      </c>
    </row>
    <row r="60" spans="1:10" ht="15" thickBot="1" x14ac:dyDescent="0.25">
      <c r="A60" s="19" t="s">
        <v>7</v>
      </c>
      <c r="B60" s="6">
        <v>1.02</v>
      </c>
      <c r="C60" s="6">
        <v>1.01</v>
      </c>
      <c r="D60" s="6">
        <v>0.98</v>
      </c>
      <c r="E60" s="6">
        <v>0.94</v>
      </c>
      <c r="F60" s="6">
        <v>0.89</v>
      </c>
      <c r="G60" s="6">
        <v>0.83</v>
      </c>
      <c r="H60" s="6">
        <v>0.75</v>
      </c>
      <c r="I60" s="6">
        <v>0.67</v>
      </c>
      <c r="J60" s="7">
        <v>0.56999999999999995</v>
      </c>
    </row>
    <row r="61" spans="1:10" ht="15" thickBot="1" x14ac:dyDescent="0.25">
      <c r="A61" s="19" t="s">
        <v>48</v>
      </c>
      <c r="B61" s="6">
        <v>1.02</v>
      </c>
      <c r="C61" s="6">
        <v>1.02</v>
      </c>
      <c r="D61" s="6">
        <v>1</v>
      </c>
      <c r="E61" s="6">
        <v>0.96</v>
      </c>
      <c r="F61" s="6">
        <v>0.92</v>
      </c>
      <c r="G61" s="6">
        <v>0.87</v>
      </c>
      <c r="H61" s="6">
        <v>0.8</v>
      </c>
      <c r="I61" s="6">
        <v>0.71</v>
      </c>
      <c r="J61" s="7">
        <v>0.61</v>
      </c>
    </row>
    <row r="62" spans="1:10" ht="15" thickBot="1" x14ac:dyDescent="0.25">
      <c r="A62" s="19" t="s">
        <v>49</v>
      </c>
      <c r="B62" s="6">
        <v>1.06</v>
      </c>
      <c r="C62" s="6">
        <v>1.1000000000000001</v>
      </c>
      <c r="D62" s="6">
        <v>1.1200000000000001</v>
      </c>
      <c r="E62" s="6">
        <v>1.1200000000000001</v>
      </c>
      <c r="F62" s="6">
        <v>1.1100000000000001</v>
      </c>
      <c r="G62" s="6">
        <v>1.07</v>
      </c>
      <c r="H62" s="6">
        <v>1</v>
      </c>
      <c r="I62" s="6">
        <v>0.92</v>
      </c>
      <c r="J62" s="7">
        <v>0.81</v>
      </c>
    </row>
    <row r="63" spans="1:10" ht="15" thickBot="1" x14ac:dyDescent="0.25">
      <c r="A63" s="19" t="s">
        <v>50</v>
      </c>
      <c r="B63" s="6">
        <v>1.1000000000000001</v>
      </c>
      <c r="C63" s="6">
        <v>1.1499999999999999</v>
      </c>
      <c r="D63" s="6">
        <v>1.2</v>
      </c>
      <c r="E63" s="6">
        <v>1.24</v>
      </c>
      <c r="F63" s="6">
        <v>1.24</v>
      </c>
      <c r="G63" s="6">
        <v>1.2</v>
      </c>
      <c r="H63" s="6">
        <v>1.1499999999999999</v>
      </c>
      <c r="I63" s="6">
        <v>1.07</v>
      </c>
      <c r="J63" s="7">
        <v>0.96</v>
      </c>
    </row>
    <row r="64" spans="1:10" ht="15" thickBot="1" x14ac:dyDescent="0.25">
      <c r="A64" s="19" t="s">
        <v>51</v>
      </c>
      <c r="B64" s="6">
        <v>1.1499999999999999</v>
      </c>
      <c r="C64" s="6">
        <v>1.31</v>
      </c>
      <c r="D64" s="6">
        <v>1.44</v>
      </c>
      <c r="E64" s="6">
        <v>1.5</v>
      </c>
      <c r="F64" s="6">
        <v>1.51</v>
      </c>
      <c r="G64" s="6">
        <v>1.61</v>
      </c>
      <c r="H64" s="6">
        <v>1.62</v>
      </c>
      <c r="I64" s="6">
        <v>1.64</v>
      </c>
      <c r="J64" s="7">
        <v>1.51</v>
      </c>
    </row>
    <row r="65" spans="1:10" ht="15" thickBot="1" x14ac:dyDescent="0.25">
      <c r="A65" s="20" t="s">
        <v>52</v>
      </c>
      <c r="B65" s="10">
        <v>1.2</v>
      </c>
      <c r="C65" s="10">
        <v>1.38</v>
      </c>
      <c r="D65" s="10">
        <v>1.53</v>
      </c>
      <c r="E65" s="10">
        <v>1.63</v>
      </c>
      <c r="F65" s="10">
        <v>1.7</v>
      </c>
      <c r="G65" s="10">
        <v>1.73</v>
      </c>
      <c r="H65" s="10">
        <v>1.71</v>
      </c>
      <c r="I65" s="10">
        <v>1.63</v>
      </c>
      <c r="J65" s="11">
        <v>1.56</v>
      </c>
    </row>
    <row r="66" spans="1:10" ht="15" thickTop="1" x14ac:dyDescent="0.2"/>
    <row r="67" spans="1:10" ht="15.75" thickBot="1" x14ac:dyDescent="0.3">
      <c r="A67" s="23" t="s">
        <v>289</v>
      </c>
      <c r="B67" s="23"/>
      <c r="C67" s="23"/>
      <c r="D67" s="23"/>
    </row>
    <row r="68" spans="1:10" ht="15.75" thickTop="1" thickBot="1" x14ac:dyDescent="0.25">
      <c r="A68" s="142" t="s">
        <v>0</v>
      </c>
      <c r="B68" s="168" t="s">
        <v>285</v>
      </c>
      <c r="C68" s="169"/>
      <c r="D68" s="169"/>
      <c r="E68" s="169"/>
      <c r="F68" s="169"/>
      <c r="G68" s="169"/>
      <c r="H68" s="169"/>
      <c r="I68" s="169"/>
      <c r="J68" s="170"/>
    </row>
    <row r="69" spans="1:10" ht="15" thickBot="1" x14ac:dyDescent="0.25">
      <c r="A69" s="144"/>
      <c r="B69" s="14">
        <v>10</v>
      </c>
      <c r="C69" s="14">
        <v>20</v>
      </c>
      <c r="D69" s="14">
        <v>30</v>
      </c>
      <c r="E69" s="14">
        <v>40</v>
      </c>
      <c r="F69" s="14">
        <v>50</v>
      </c>
      <c r="G69" s="14">
        <v>60</v>
      </c>
      <c r="H69" s="14">
        <v>70</v>
      </c>
      <c r="I69" s="14">
        <v>80</v>
      </c>
      <c r="J69" s="15">
        <v>90</v>
      </c>
    </row>
    <row r="70" spans="1:10" ht="15.75" thickTop="1" thickBot="1" x14ac:dyDescent="0.25">
      <c r="A70" s="19" t="s">
        <v>45</v>
      </c>
      <c r="B70" s="6">
        <v>1.1100000000000001</v>
      </c>
      <c r="C70" s="6">
        <v>1.17</v>
      </c>
      <c r="D70" s="6">
        <v>1.25</v>
      </c>
      <c r="E70" s="6">
        <v>1.28</v>
      </c>
      <c r="F70" s="6">
        <v>1.31</v>
      </c>
      <c r="G70" s="6">
        <v>1.27</v>
      </c>
      <c r="H70" s="6">
        <v>1.24</v>
      </c>
      <c r="I70" s="6">
        <v>1.1599999999999999</v>
      </c>
      <c r="J70" s="7">
        <v>1.07</v>
      </c>
    </row>
    <row r="71" spans="1:10" ht="15" thickBot="1" x14ac:dyDescent="0.25">
      <c r="A71" s="19" t="s">
        <v>46</v>
      </c>
      <c r="B71" s="6">
        <v>1.08</v>
      </c>
      <c r="C71" s="6">
        <v>1.1200000000000001</v>
      </c>
      <c r="D71" s="6">
        <v>1.1399999999999999</v>
      </c>
      <c r="E71" s="6">
        <v>1.1599999999999999</v>
      </c>
      <c r="F71" s="6">
        <v>1.1499999999999999</v>
      </c>
      <c r="G71" s="6">
        <v>1.1299999999999999</v>
      </c>
      <c r="H71" s="6">
        <v>1.08</v>
      </c>
      <c r="I71" s="6">
        <v>1.01</v>
      </c>
      <c r="J71" s="7">
        <v>0.92</v>
      </c>
    </row>
    <row r="72" spans="1:10" ht="15" thickBot="1" x14ac:dyDescent="0.25">
      <c r="A72" s="19" t="s">
        <v>3</v>
      </c>
      <c r="B72" s="6">
        <v>1.04</v>
      </c>
      <c r="C72" s="6">
        <v>1.07</v>
      </c>
      <c r="D72" s="6">
        <v>1.07</v>
      </c>
      <c r="E72" s="6">
        <v>1.05</v>
      </c>
      <c r="F72" s="6">
        <v>1.03</v>
      </c>
      <c r="G72" s="6">
        <v>1</v>
      </c>
      <c r="H72" s="6">
        <v>0.94</v>
      </c>
      <c r="I72" s="6">
        <v>0.87</v>
      </c>
      <c r="J72" s="7">
        <v>0.77</v>
      </c>
    </row>
    <row r="73" spans="1:10" ht="15" thickBot="1" x14ac:dyDescent="0.25">
      <c r="A73" s="19" t="s">
        <v>47</v>
      </c>
      <c r="B73" s="6">
        <v>1.02</v>
      </c>
      <c r="C73" s="6">
        <v>1.03</v>
      </c>
      <c r="D73" s="6">
        <v>1.02</v>
      </c>
      <c r="E73" s="6">
        <v>0.99</v>
      </c>
      <c r="F73" s="6">
        <v>0.94</v>
      </c>
      <c r="G73" s="6">
        <v>0.89</v>
      </c>
      <c r="H73" s="6">
        <v>0.83</v>
      </c>
      <c r="I73" s="6">
        <v>0.76</v>
      </c>
      <c r="J73" s="7">
        <v>0.67</v>
      </c>
    </row>
    <row r="74" spans="1:10" ht="15" thickBot="1" x14ac:dyDescent="0.25">
      <c r="A74" s="19" t="s">
        <v>5</v>
      </c>
      <c r="B74" s="6">
        <v>1</v>
      </c>
      <c r="C74" s="6">
        <v>1.01</v>
      </c>
      <c r="D74" s="6">
        <v>0.98</v>
      </c>
      <c r="E74" s="6">
        <v>0.94</v>
      </c>
      <c r="F74" s="6">
        <v>0.88</v>
      </c>
      <c r="G74" s="6">
        <v>0.82</v>
      </c>
      <c r="H74" s="6">
        <v>0.76</v>
      </c>
      <c r="I74" s="6">
        <v>0.68</v>
      </c>
      <c r="J74" s="7">
        <v>0.6</v>
      </c>
    </row>
    <row r="75" spans="1:10" ht="15" thickBot="1" x14ac:dyDescent="0.25">
      <c r="A75" s="19" t="s">
        <v>6</v>
      </c>
      <c r="B75" s="6">
        <v>1</v>
      </c>
      <c r="C75" s="6">
        <v>0.99</v>
      </c>
      <c r="D75" s="6">
        <v>0.96</v>
      </c>
      <c r="E75" s="6">
        <v>0.92</v>
      </c>
      <c r="F75" s="6">
        <v>0.86</v>
      </c>
      <c r="G75" s="6">
        <v>0.79</v>
      </c>
      <c r="H75" s="6">
        <v>0.73</v>
      </c>
      <c r="I75" s="6">
        <v>0.65</v>
      </c>
      <c r="J75" s="7">
        <v>0.56000000000000005</v>
      </c>
    </row>
    <row r="76" spans="1:10" ht="15" thickBot="1" x14ac:dyDescent="0.25">
      <c r="A76" s="19" t="s">
        <v>7</v>
      </c>
      <c r="B76" s="6">
        <v>1</v>
      </c>
      <c r="C76" s="6">
        <v>0.99</v>
      </c>
      <c r="D76" s="6">
        <v>0.97</v>
      </c>
      <c r="E76" s="6">
        <v>0.93</v>
      </c>
      <c r="F76" s="6">
        <v>0.86</v>
      </c>
      <c r="G76" s="6">
        <v>0.81</v>
      </c>
      <c r="H76" s="6">
        <v>0.74</v>
      </c>
      <c r="I76" s="6">
        <v>0.66</v>
      </c>
      <c r="J76" s="7">
        <v>0.57999999999999996</v>
      </c>
    </row>
    <row r="77" spans="1:10" ht="15" thickBot="1" x14ac:dyDescent="0.25">
      <c r="A77" s="19" t="s">
        <v>48</v>
      </c>
      <c r="B77" s="6">
        <v>1.01</v>
      </c>
      <c r="C77" s="6">
        <v>1</v>
      </c>
      <c r="D77" s="6">
        <v>0.98</v>
      </c>
      <c r="E77" s="6">
        <v>0.94</v>
      </c>
      <c r="F77" s="6">
        <v>0.88</v>
      </c>
      <c r="G77" s="6">
        <v>0.83</v>
      </c>
      <c r="H77" s="6">
        <v>0.77</v>
      </c>
      <c r="I77" s="6">
        <v>0.69</v>
      </c>
      <c r="J77" s="7">
        <v>0.6</v>
      </c>
    </row>
    <row r="78" spans="1:10" ht="15" thickBot="1" x14ac:dyDescent="0.25">
      <c r="A78" s="19" t="s">
        <v>49</v>
      </c>
      <c r="B78" s="6">
        <v>1.04</v>
      </c>
      <c r="C78" s="6">
        <v>1.07</v>
      </c>
      <c r="D78" s="6">
        <v>1.07</v>
      </c>
      <c r="E78" s="6">
        <v>1.04</v>
      </c>
      <c r="F78" s="6">
        <v>1.02</v>
      </c>
      <c r="G78" s="6">
        <v>0.98</v>
      </c>
      <c r="H78" s="6">
        <v>0.93</v>
      </c>
      <c r="I78" s="6">
        <v>0.85</v>
      </c>
      <c r="J78" s="7">
        <v>0.75</v>
      </c>
    </row>
    <row r="79" spans="1:10" ht="15" thickBot="1" x14ac:dyDescent="0.25">
      <c r="A79" s="19" t="s">
        <v>50</v>
      </c>
      <c r="B79" s="6">
        <v>1.06</v>
      </c>
      <c r="C79" s="6">
        <v>1.0900000000000001</v>
      </c>
      <c r="D79" s="6">
        <v>1.0900000000000001</v>
      </c>
      <c r="E79" s="6">
        <v>1.1100000000000001</v>
      </c>
      <c r="F79" s="6">
        <v>1.1000000000000001</v>
      </c>
      <c r="G79" s="6">
        <v>1.07</v>
      </c>
      <c r="H79" s="6">
        <v>1.01</v>
      </c>
      <c r="I79" s="6">
        <v>0.94</v>
      </c>
      <c r="J79" s="7">
        <v>0.84</v>
      </c>
    </row>
    <row r="80" spans="1:10" ht="15" thickBot="1" x14ac:dyDescent="0.25">
      <c r="A80" s="19" t="s">
        <v>51</v>
      </c>
      <c r="B80" s="6">
        <v>1.1200000000000001</v>
      </c>
      <c r="C80" s="6">
        <v>1.21</v>
      </c>
      <c r="D80" s="6">
        <v>1.29</v>
      </c>
      <c r="E80" s="6">
        <v>1.35</v>
      </c>
      <c r="F80" s="6">
        <v>1.38</v>
      </c>
      <c r="G80" s="6">
        <v>1.38</v>
      </c>
      <c r="H80" s="6">
        <v>1.33</v>
      </c>
      <c r="I80" s="6">
        <v>1.27</v>
      </c>
      <c r="J80" s="7">
        <v>1.18</v>
      </c>
    </row>
    <row r="81" spans="1:10" ht="15" thickBot="1" x14ac:dyDescent="0.25">
      <c r="A81" s="20" t="s">
        <v>52</v>
      </c>
      <c r="B81" s="10">
        <v>1.1399999999999999</v>
      </c>
      <c r="C81" s="10">
        <v>1.26</v>
      </c>
      <c r="D81" s="10">
        <v>1.36</v>
      </c>
      <c r="E81" s="10">
        <v>1.41</v>
      </c>
      <c r="F81" s="10">
        <v>1.45</v>
      </c>
      <c r="G81" s="10">
        <v>1.47</v>
      </c>
      <c r="H81" s="10">
        <v>1.41</v>
      </c>
      <c r="I81" s="10">
        <v>1.37</v>
      </c>
      <c r="J81" s="11">
        <v>1.26</v>
      </c>
    </row>
    <row r="82" spans="1:10" ht="15" thickTop="1" x14ac:dyDescent="0.2"/>
    <row r="83" spans="1:10" ht="15.75" thickBot="1" x14ac:dyDescent="0.3">
      <c r="A83" s="23" t="s">
        <v>290</v>
      </c>
    </row>
    <row r="84" spans="1:10" ht="15.75" thickTop="1" thickBot="1" x14ac:dyDescent="0.25">
      <c r="A84" s="142" t="s">
        <v>0</v>
      </c>
      <c r="B84" s="168" t="s">
        <v>285</v>
      </c>
      <c r="C84" s="169"/>
      <c r="D84" s="169"/>
      <c r="E84" s="169"/>
      <c r="F84" s="169"/>
      <c r="G84" s="169"/>
      <c r="H84" s="169"/>
      <c r="I84" s="169"/>
      <c r="J84" s="170"/>
    </row>
    <row r="85" spans="1:10" ht="15" thickBot="1" x14ac:dyDescent="0.25">
      <c r="A85" s="144"/>
      <c r="B85" s="14">
        <v>10</v>
      </c>
      <c r="C85" s="14">
        <v>20</v>
      </c>
      <c r="D85" s="14">
        <v>30</v>
      </c>
      <c r="E85" s="14">
        <v>40</v>
      </c>
      <c r="F85" s="14">
        <v>50</v>
      </c>
      <c r="G85" s="14">
        <v>60</v>
      </c>
      <c r="H85" s="14">
        <v>70</v>
      </c>
      <c r="I85" s="14">
        <v>80</v>
      </c>
      <c r="J85" s="15">
        <v>90</v>
      </c>
    </row>
    <row r="86" spans="1:10" ht="15.75" thickTop="1" thickBot="1" x14ac:dyDescent="0.25">
      <c r="A86" s="19" t="s">
        <v>45</v>
      </c>
      <c r="B86" s="6">
        <v>1.05</v>
      </c>
      <c r="C86" s="6">
        <v>1.03</v>
      </c>
      <c r="D86" s="6">
        <v>1.07</v>
      </c>
      <c r="E86" s="6">
        <v>1.08</v>
      </c>
      <c r="F86" s="6">
        <v>1.08</v>
      </c>
      <c r="G86" s="6">
        <v>1.05</v>
      </c>
      <c r="H86" s="6">
        <v>1.01</v>
      </c>
      <c r="I86" s="6">
        <v>0.94</v>
      </c>
      <c r="J86" s="7">
        <v>0.86</v>
      </c>
    </row>
    <row r="87" spans="1:10" ht="15" thickBot="1" x14ac:dyDescent="0.25">
      <c r="A87" s="19" t="s">
        <v>46</v>
      </c>
      <c r="B87" s="6">
        <v>1.03</v>
      </c>
      <c r="C87" s="6">
        <v>1.04</v>
      </c>
      <c r="D87" s="6">
        <v>1.01</v>
      </c>
      <c r="E87" s="6">
        <v>1.01</v>
      </c>
      <c r="F87" s="6">
        <v>1</v>
      </c>
      <c r="G87" s="6">
        <v>0.98</v>
      </c>
      <c r="H87" s="6">
        <v>0.92</v>
      </c>
      <c r="I87" s="6">
        <v>0.85</v>
      </c>
      <c r="J87" s="7">
        <v>0.78</v>
      </c>
    </row>
    <row r="88" spans="1:10" ht="15" thickBot="1" x14ac:dyDescent="0.25">
      <c r="A88" s="19" t="s">
        <v>3</v>
      </c>
      <c r="B88" s="6">
        <v>1.01</v>
      </c>
      <c r="C88" s="6">
        <v>1.02</v>
      </c>
      <c r="D88" s="6">
        <v>1.01</v>
      </c>
      <c r="E88" s="6">
        <v>0.94</v>
      </c>
      <c r="F88" s="6">
        <v>0.93</v>
      </c>
      <c r="G88" s="6">
        <v>0.9</v>
      </c>
      <c r="H88" s="6">
        <v>0.84</v>
      </c>
      <c r="I88" s="6">
        <v>0.78</v>
      </c>
      <c r="J88" s="7">
        <v>0.7</v>
      </c>
    </row>
    <row r="89" spans="1:10" ht="15" thickBot="1" x14ac:dyDescent="0.25">
      <c r="A89" s="19" t="s">
        <v>47</v>
      </c>
      <c r="B89" s="6">
        <v>1</v>
      </c>
      <c r="C89" s="6">
        <v>1</v>
      </c>
      <c r="D89" s="6">
        <v>0.97</v>
      </c>
      <c r="E89" s="6">
        <v>0.95</v>
      </c>
      <c r="F89" s="6">
        <v>0.87</v>
      </c>
      <c r="G89" s="6">
        <v>0.83</v>
      </c>
      <c r="H89" s="6">
        <v>0.77</v>
      </c>
      <c r="I89" s="6">
        <v>0.71</v>
      </c>
      <c r="J89" s="7">
        <v>0.63</v>
      </c>
    </row>
    <row r="90" spans="1:10" ht="15" thickBot="1" x14ac:dyDescent="0.25">
      <c r="A90" s="19" t="s">
        <v>5</v>
      </c>
      <c r="B90" s="6">
        <v>1</v>
      </c>
      <c r="C90" s="6">
        <v>0.98</v>
      </c>
      <c r="D90" s="6">
        <v>0.96</v>
      </c>
      <c r="E90" s="6">
        <v>0.91</v>
      </c>
      <c r="F90" s="6">
        <v>0.86</v>
      </c>
      <c r="G90" s="6">
        <v>0.79</v>
      </c>
      <c r="H90" s="6">
        <v>0.74</v>
      </c>
      <c r="I90" s="6">
        <v>0.67</v>
      </c>
      <c r="J90" s="7">
        <v>0.59</v>
      </c>
    </row>
    <row r="91" spans="1:10" ht="15" thickBot="1" x14ac:dyDescent="0.25">
      <c r="A91" s="19" t="s">
        <v>6</v>
      </c>
      <c r="B91" s="6">
        <v>1</v>
      </c>
      <c r="C91" s="6">
        <v>0.98</v>
      </c>
      <c r="D91" s="6">
        <v>0.94</v>
      </c>
      <c r="E91" s="6">
        <v>0.9</v>
      </c>
      <c r="F91" s="6">
        <v>0.84</v>
      </c>
      <c r="G91" s="6">
        <v>0.76</v>
      </c>
      <c r="H91" s="6">
        <v>0.71</v>
      </c>
      <c r="I91" s="6">
        <v>0.64</v>
      </c>
      <c r="J91" s="7">
        <v>0.56000000000000005</v>
      </c>
    </row>
    <row r="92" spans="1:10" ht="15" thickBot="1" x14ac:dyDescent="0.25">
      <c r="A92" s="19" t="s">
        <v>7</v>
      </c>
      <c r="B92" s="6">
        <v>1</v>
      </c>
      <c r="C92" s="6">
        <v>0.98</v>
      </c>
      <c r="D92" s="6">
        <v>0.94</v>
      </c>
      <c r="E92" s="6">
        <v>0.9</v>
      </c>
      <c r="F92" s="6">
        <v>0.84</v>
      </c>
      <c r="G92" s="6">
        <v>0.76</v>
      </c>
      <c r="H92" s="6">
        <v>0.71</v>
      </c>
      <c r="I92" s="6">
        <v>0.65</v>
      </c>
      <c r="J92" s="7">
        <v>0.56999999999999995</v>
      </c>
    </row>
    <row r="93" spans="1:10" ht="15" thickBot="1" x14ac:dyDescent="0.25">
      <c r="A93" s="19" t="s">
        <v>48</v>
      </c>
      <c r="B93" s="6">
        <v>1</v>
      </c>
      <c r="C93" s="6">
        <v>0.98</v>
      </c>
      <c r="D93" s="6">
        <v>0.95</v>
      </c>
      <c r="E93" s="6">
        <v>0.9</v>
      </c>
      <c r="F93" s="6">
        <v>0.85</v>
      </c>
      <c r="G93" s="6">
        <v>0.78</v>
      </c>
      <c r="H93" s="6">
        <v>0.72</v>
      </c>
      <c r="I93" s="6">
        <v>0.66</v>
      </c>
      <c r="J93" s="7">
        <v>0.57999999999999996</v>
      </c>
    </row>
    <row r="94" spans="1:10" ht="15" thickBot="1" x14ac:dyDescent="0.25">
      <c r="A94" s="19" t="s">
        <v>49</v>
      </c>
      <c r="B94" s="6">
        <v>1.02</v>
      </c>
      <c r="C94" s="6">
        <v>1.02</v>
      </c>
      <c r="D94" s="6">
        <v>1</v>
      </c>
      <c r="E94" s="6">
        <v>0.97</v>
      </c>
      <c r="F94" s="6">
        <v>0.92</v>
      </c>
      <c r="G94" s="6">
        <v>0.88</v>
      </c>
      <c r="H94" s="6">
        <v>0.83</v>
      </c>
      <c r="I94" s="6">
        <v>0.76</v>
      </c>
      <c r="J94" s="7">
        <v>0.68</v>
      </c>
    </row>
    <row r="95" spans="1:10" ht="15" thickBot="1" x14ac:dyDescent="0.25">
      <c r="A95" s="19" t="s">
        <v>50</v>
      </c>
      <c r="B95" s="6">
        <v>1.02</v>
      </c>
      <c r="C95" s="6">
        <v>1.03</v>
      </c>
      <c r="D95" s="6">
        <v>1.01</v>
      </c>
      <c r="E95" s="6">
        <v>0.98</v>
      </c>
      <c r="F95" s="6">
        <v>0.94</v>
      </c>
      <c r="G95" s="6">
        <v>0.92</v>
      </c>
      <c r="H95" s="6">
        <v>0.86</v>
      </c>
      <c r="I95" s="6">
        <v>0.8</v>
      </c>
      <c r="J95" s="7">
        <v>0.72</v>
      </c>
    </row>
    <row r="96" spans="1:10" ht="15" thickBot="1" x14ac:dyDescent="0.25">
      <c r="A96" s="19" t="s">
        <v>51</v>
      </c>
      <c r="B96" s="6">
        <v>1.06</v>
      </c>
      <c r="C96" s="6">
        <v>1.0900000000000001</v>
      </c>
      <c r="D96" s="6">
        <v>1.1100000000000001</v>
      </c>
      <c r="E96" s="6">
        <v>1.1399999999999999</v>
      </c>
      <c r="F96" s="6">
        <v>1.1499999999999999</v>
      </c>
      <c r="G96" s="6">
        <v>1.1299999999999999</v>
      </c>
      <c r="H96" s="6">
        <v>1.0900000000000001</v>
      </c>
      <c r="I96" s="6">
        <v>1.05</v>
      </c>
      <c r="J96" s="7">
        <v>0.96</v>
      </c>
    </row>
    <row r="97" spans="1:10" ht="15" thickBot="1" x14ac:dyDescent="0.25">
      <c r="A97" s="20" t="s">
        <v>52</v>
      </c>
      <c r="B97" s="10">
        <v>1.07</v>
      </c>
      <c r="C97" s="10">
        <v>1.0900000000000001</v>
      </c>
      <c r="D97" s="10">
        <v>1.1499999999999999</v>
      </c>
      <c r="E97" s="10">
        <v>1.18</v>
      </c>
      <c r="F97" s="10">
        <v>1.19</v>
      </c>
      <c r="G97" s="10">
        <v>1.17</v>
      </c>
      <c r="H97" s="10">
        <v>1.1499999999999999</v>
      </c>
      <c r="I97" s="10">
        <v>1.08</v>
      </c>
      <c r="J97" s="11">
        <v>1</v>
      </c>
    </row>
    <row r="98" spans="1:10" ht="15" thickTop="1" x14ac:dyDescent="0.2"/>
    <row r="99" spans="1:10" ht="15.75" thickBot="1" x14ac:dyDescent="0.3">
      <c r="A99" s="23" t="s">
        <v>291</v>
      </c>
    </row>
    <row r="100" spans="1:10" ht="15.75" thickTop="1" thickBot="1" x14ac:dyDescent="0.25">
      <c r="A100" s="142" t="s">
        <v>0</v>
      </c>
      <c r="B100" s="168" t="s">
        <v>285</v>
      </c>
      <c r="C100" s="169"/>
      <c r="D100" s="169"/>
      <c r="E100" s="169"/>
      <c r="F100" s="169"/>
      <c r="G100" s="169"/>
      <c r="H100" s="169"/>
      <c r="I100" s="169"/>
      <c r="J100" s="170"/>
    </row>
    <row r="101" spans="1:10" ht="15" thickBot="1" x14ac:dyDescent="0.25">
      <c r="A101" s="144"/>
      <c r="B101" s="14">
        <v>10</v>
      </c>
      <c r="C101" s="14">
        <v>20</v>
      </c>
      <c r="D101" s="14">
        <v>30</v>
      </c>
      <c r="E101" s="14">
        <v>40</v>
      </c>
      <c r="F101" s="14">
        <v>50</v>
      </c>
      <c r="G101" s="14">
        <v>60</v>
      </c>
      <c r="H101" s="14">
        <v>70</v>
      </c>
      <c r="I101" s="14">
        <v>80</v>
      </c>
      <c r="J101" s="15">
        <v>90</v>
      </c>
    </row>
    <row r="102" spans="1:10" ht="15.75" thickTop="1" thickBot="1" x14ac:dyDescent="0.25">
      <c r="A102" s="19" t="s">
        <v>45</v>
      </c>
      <c r="B102" s="6">
        <v>1</v>
      </c>
      <c r="C102" s="6">
        <v>0.99</v>
      </c>
      <c r="D102" s="6">
        <v>0.97</v>
      </c>
      <c r="E102" s="6">
        <v>0.96</v>
      </c>
      <c r="F102" s="6">
        <v>0.92</v>
      </c>
      <c r="G102" s="6">
        <v>0.88</v>
      </c>
      <c r="H102" s="6">
        <v>0.82</v>
      </c>
      <c r="I102" s="6">
        <v>0.75</v>
      </c>
      <c r="J102" s="7">
        <v>0.69</v>
      </c>
    </row>
    <row r="103" spans="1:10" ht="15" thickBot="1" x14ac:dyDescent="0.25">
      <c r="A103" s="19" t="s">
        <v>46</v>
      </c>
      <c r="B103" s="6">
        <v>0.98</v>
      </c>
      <c r="C103" s="6">
        <v>0.96</v>
      </c>
      <c r="D103" s="6">
        <v>0.94</v>
      </c>
      <c r="E103" s="6">
        <v>0.9</v>
      </c>
      <c r="F103" s="6">
        <v>0.87</v>
      </c>
      <c r="G103" s="6">
        <v>0.82</v>
      </c>
      <c r="H103" s="6">
        <v>0.78</v>
      </c>
      <c r="I103" s="6">
        <v>0.72</v>
      </c>
      <c r="J103" s="7">
        <v>0.65</v>
      </c>
    </row>
    <row r="104" spans="1:10" ht="15" thickBot="1" x14ac:dyDescent="0.25">
      <c r="A104" s="19" t="s">
        <v>3</v>
      </c>
      <c r="B104" s="6">
        <v>0.98</v>
      </c>
      <c r="C104" s="6">
        <v>0.96</v>
      </c>
      <c r="D104" s="6">
        <v>0.93</v>
      </c>
      <c r="E104" s="6">
        <v>0.89</v>
      </c>
      <c r="F104" s="6">
        <v>0.84</v>
      </c>
      <c r="G104" s="6">
        <v>0.8</v>
      </c>
      <c r="H104" s="6">
        <v>0.74</v>
      </c>
      <c r="I104" s="6">
        <v>0.69</v>
      </c>
      <c r="J104" s="7">
        <v>0.62</v>
      </c>
    </row>
    <row r="105" spans="1:10" ht="15" thickBot="1" x14ac:dyDescent="0.25">
      <c r="A105" s="19" t="s">
        <v>47</v>
      </c>
      <c r="B105" s="6">
        <v>0.99</v>
      </c>
      <c r="C105" s="6">
        <v>0.96</v>
      </c>
      <c r="D105" s="6">
        <v>0.93</v>
      </c>
      <c r="E105" s="6">
        <v>0.89</v>
      </c>
      <c r="F105" s="6">
        <v>0.83</v>
      </c>
      <c r="G105" s="6">
        <v>0.77</v>
      </c>
      <c r="H105" s="6">
        <v>0.72</v>
      </c>
      <c r="I105" s="6">
        <v>0.66</v>
      </c>
      <c r="J105" s="7">
        <v>0.59</v>
      </c>
    </row>
    <row r="106" spans="1:10" ht="15" thickBot="1" x14ac:dyDescent="0.25">
      <c r="A106" s="19" t="s">
        <v>5</v>
      </c>
      <c r="B106" s="6">
        <v>0.99</v>
      </c>
      <c r="C106" s="6">
        <v>0.96</v>
      </c>
      <c r="D106" s="6">
        <v>0.92</v>
      </c>
      <c r="E106" s="6">
        <v>0.88</v>
      </c>
      <c r="F106" s="6">
        <v>0.82</v>
      </c>
      <c r="G106" s="6">
        <v>0.76</v>
      </c>
      <c r="H106" s="6">
        <v>0.7</v>
      </c>
      <c r="I106" s="6">
        <v>0.63</v>
      </c>
      <c r="J106" s="7">
        <v>0.56999999999999995</v>
      </c>
    </row>
    <row r="107" spans="1:10" ht="15" thickBot="1" x14ac:dyDescent="0.25">
      <c r="A107" s="19" t="s">
        <v>6</v>
      </c>
      <c r="B107" s="6">
        <v>0.99</v>
      </c>
      <c r="C107" s="6">
        <v>0.95</v>
      </c>
      <c r="D107" s="6">
        <v>0.91</v>
      </c>
      <c r="E107" s="6">
        <v>0.86</v>
      </c>
      <c r="F107" s="6">
        <v>0.8</v>
      </c>
      <c r="G107" s="6">
        <v>0.74</v>
      </c>
      <c r="H107" s="6">
        <v>0.68</v>
      </c>
      <c r="I107" s="6">
        <v>0.61</v>
      </c>
      <c r="J107" s="7">
        <v>0.54</v>
      </c>
    </row>
    <row r="108" spans="1:10" ht="15" thickBot="1" x14ac:dyDescent="0.25">
      <c r="A108" s="19" t="s">
        <v>7</v>
      </c>
      <c r="B108" s="6">
        <v>0.98</v>
      </c>
      <c r="C108" s="6">
        <v>0.95</v>
      </c>
      <c r="D108" s="6">
        <v>0.9</v>
      </c>
      <c r="E108" s="6">
        <v>0.85</v>
      </c>
      <c r="F108" s="6">
        <v>0.79</v>
      </c>
      <c r="G108" s="6">
        <v>0.73</v>
      </c>
      <c r="H108" s="6">
        <v>0.67</v>
      </c>
      <c r="I108" s="6">
        <v>0.62</v>
      </c>
      <c r="J108" s="7">
        <v>0.54</v>
      </c>
    </row>
    <row r="109" spans="1:10" ht="15" thickBot="1" x14ac:dyDescent="0.25">
      <c r="A109" s="19" t="s">
        <v>48</v>
      </c>
      <c r="B109" s="6">
        <v>0.99</v>
      </c>
      <c r="C109" s="6">
        <v>0.96</v>
      </c>
      <c r="D109" s="6">
        <v>0.91</v>
      </c>
      <c r="E109" s="6">
        <v>0.86</v>
      </c>
      <c r="F109" s="6">
        <v>0.81</v>
      </c>
      <c r="G109" s="6">
        <v>0.75</v>
      </c>
      <c r="H109" s="6">
        <v>0.67</v>
      </c>
      <c r="I109" s="6">
        <v>0.62</v>
      </c>
      <c r="J109" s="7">
        <v>0.55000000000000004</v>
      </c>
    </row>
    <row r="110" spans="1:10" ht="15" thickBot="1" x14ac:dyDescent="0.25">
      <c r="A110" s="19" t="s">
        <v>49</v>
      </c>
      <c r="B110" s="6">
        <v>0.99</v>
      </c>
      <c r="C110" s="6">
        <v>0.97</v>
      </c>
      <c r="D110" s="6">
        <v>0.94</v>
      </c>
      <c r="E110" s="6">
        <v>0.91</v>
      </c>
      <c r="F110" s="6">
        <v>0.86</v>
      </c>
      <c r="G110" s="6">
        <v>0.8</v>
      </c>
      <c r="H110" s="6">
        <v>0.74</v>
      </c>
      <c r="I110" s="6">
        <v>0.68</v>
      </c>
      <c r="J110" s="7">
        <v>0.61</v>
      </c>
    </row>
    <row r="111" spans="1:10" ht="15" thickBot="1" x14ac:dyDescent="0.25">
      <c r="A111" s="19" t="s">
        <v>50</v>
      </c>
      <c r="B111" s="6">
        <v>1.01</v>
      </c>
      <c r="C111" s="6">
        <v>1.01</v>
      </c>
      <c r="D111" s="6">
        <v>0.99</v>
      </c>
      <c r="E111" s="6">
        <v>0.96</v>
      </c>
      <c r="F111" s="6">
        <v>0.92</v>
      </c>
      <c r="G111" s="6">
        <v>0.88</v>
      </c>
      <c r="H111" s="6">
        <v>0.75</v>
      </c>
      <c r="I111" s="6">
        <v>0.69</v>
      </c>
      <c r="J111" s="7">
        <v>0.63</v>
      </c>
    </row>
    <row r="112" spans="1:10" ht="15" thickBot="1" x14ac:dyDescent="0.25">
      <c r="A112" s="19" t="s">
        <v>51</v>
      </c>
      <c r="B112" s="6">
        <v>1.01</v>
      </c>
      <c r="C112" s="6">
        <v>1.01</v>
      </c>
      <c r="D112" s="6">
        <v>1</v>
      </c>
      <c r="E112" s="6">
        <v>1</v>
      </c>
      <c r="F112" s="6">
        <v>0.96</v>
      </c>
      <c r="G112" s="6">
        <v>0.94</v>
      </c>
      <c r="H112" s="6">
        <v>0.88</v>
      </c>
      <c r="I112" s="6">
        <v>0.83</v>
      </c>
      <c r="J112" s="7">
        <v>0.76</v>
      </c>
    </row>
    <row r="113" spans="1:10" ht="15" thickBot="1" x14ac:dyDescent="0.25">
      <c r="A113" s="20" t="s">
        <v>52</v>
      </c>
      <c r="B113" s="10">
        <v>0.99</v>
      </c>
      <c r="C113" s="10">
        <v>0.98</v>
      </c>
      <c r="D113" s="10">
        <v>0.97</v>
      </c>
      <c r="E113" s="10">
        <v>0.95</v>
      </c>
      <c r="F113" s="10">
        <v>0.93</v>
      </c>
      <c r="G113" s="10">
        <v>0.88</v>
      </c>
      <c r="H113" s="10">
        <v>0.88</v>
      </c>
      <c r="I113" s="10">
        <v>0.81</v>
      </c>
      <c r="J113" s="11">
        <v>0.75</v>
      </c>
    </row>
    <row r="114" spans="1:10" ht="15" thickTop="1" x14ac:dyDescent="0.2"/>
  </sheetData>
  <sheetProtection algorithmName="SHA-512" hashValue="OPjBEdt1VN2UyE011YjN6Nt1eC+OkOza4Z9v+szuOmoUTCJVUGxKK5StecChSF/SWgwAFi0eq+oZBcvg4KPfeA==" saltValue="qm3quCa9+F8ncJnXFmLEGg==" spinCount="100000" sheet="1" objects="1" scenarios="1" selectLockedCells="1"/>
  <mergeCells count="15">
    <mergeCell ref="A36:A37"/>
    <mergeCell ref="B36:J36"/>
    <mergeCell ref="A1:K1"/>
    <mergeCell ref="A4:A5"/>
    <mergeCell ref="B4:J4"/>
    <mergeCell ref="A20:A21"/>
    <mergeCell ref="B20:J20"/>
    <mergeCell ref="A100:A101"/>
    <mergeCell ref="B100:J100"/>
    <mergeCell ref="A52:A53"/>
    <mergeCell ref="B52:J52"/>
    <mergeCell ref="A68:A69"/>
    <mergeCell ref="B68:J68"/>
    <mergeCell ref="A84:A85"/>
    <mergeCell ref="B84:J8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1"/>
  <sheetViews>
    <sheetView zoomScaleNormal="100" workbookViewId="0">
      <selection activeCell="M314" sqref="M314"/>
    </sheetView>
  </sheetViews>
  <sheetFormatPr baseColWidth="10" defaultRowHeight="15" x14ac:dyDescent="0.25"/>
  <cols>
    <col min="1" max="1" width="15.140625" customWidth="1"/>
  </cols>
  <sheetData>
    <row r="1" spans="1:17" x14ac:dyDescent="0.25">
      <c r="A1" s="167" t="s">
        <v>230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3" spans="1:17" x14ac:dyDescent="0.25">
      <c r="A3" s="12" t="s">
        <v>43</v>
      </c>
    </row>
    <row r="4" spans="1:17" ht="15.75" thickBot="1" x14ac:dyDescent="0.3">
      <c r="A4" t="s">
        <v>55</v>
      </c>
      <c r="B4" t="s">
        <v>245</v>
      </c>
    </row>
    <row r="5" spans="1:17" ht="16.5" thickTop="1" thickBot="1" x14ac:dyDescent="0.3">
      <c r="A5" s="142" t="s">
        <v>0</v>
      </c>
      <c r="B5" s="171" t="s">
        <v>231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15.75" thickTop="1" x14ac:dyDescent="0.25">
      <c r="A6" s="143"/>
      <c r="B6" s="18">
        <v>4</v>
      </c>
      <c r="C6" s="18">
        <v>5</v>
      </c>
      <c r="D6" s="18">
        <v>6</v>
      </c>
      <c r="E6" s="18">
        <v>7</v>
      </c>
      <c r="F6" s="18">
        <v>8</v>
      </c>
      <c r="G6" s="18">
        <v>9</v>
      </c>
      <c r="H6" s="174" t="s">
        <v>233</v>
      </c>
      <c r="I6" s="174" t="s">
        <v>234</v>
      </c>
      <c r="J6" s="174" t="s">
        <v>235</v>
      </c>
      <c r="K6" s="174" t="s">
        <v>236</v>
      </c>
      <c r="L6" s="174" t="s">
        <v>237</v>
      </c>
      <c r="M6" s="174" t="s">
        <v>238</v>
      </c>
      <c r="N6" s="174" t="s">
        <v>239</v>
      </c>
      <c r="O6" s="174" t="s">
        <v>240</v>
      </c>
      <c r="P6" s="174" t="s">
        <v>241</v>
      </c>
      <c r="Q6" s="177" t="s">
        <v>242</v>
      </c>
    </row>
    <row r="7" spans="1:17" x14ac:dyDescent="0.25">
      <c r="A7" s="143"/>
      <c r="B7" s="18" t="s">
        <v>232</v>
      </c>
      <c r="C7" s="18" t="s">
        <v>232</v>
      </c>
      <c r="D7" s="18" t="s">
        <v>232</v>
      </c>
      <c r="E7" s="18" t="s">
        <v>232</v>
      </c>
      <c r="F7" s="18" t="s">
        <v>232</v>
      </c>
      <c r="G7" s="18" t="s">
        <v>232</v>
      </c>
      <c r="H7" s="175"/>
      <c r="I7" s="175"/>
      <c r="J7" s="175"/>
      <c r="K7" s="175"/>
      <c r="L7" s="175"/>
      <c r="M7" s="175"/>
      <c r="N7" s="175"/>
      <c r="O7" s="175"/>
      <c r="P7" s="175"/>
      <c r="Q7" s="178"/>
    </row>
    <row r="8" spans="1:17" ht="15.75" thickBot="1" x14ac:dyDescent="0.3">
      <c r="A8" s="144"/>
      <c r="B8" s="14">
        <v>5</v>
      </c>
      <c r="C8" s="14">
        <v>6</v>
      </c>
      <c r="D8" s="14">
        <v>7</v>
      </c>
      <c r="E8" s="14">
        <v>8</v>
      </c>
      <c r="F8" s="14">
        <v>9</v>
      </c>
      <c r="G8" s="14">
        <v>10</v>
      </c>
      <c r="H8" s="176"/>
      <c r="I8" s="176"/>
      <c r="J8" s="176"/>
      <c r="K8" s="176"/>
      <c r="L8" s="176"/>
      <c r="M8" s="176"/>
      <c r="N8" s="176"/>
      <c r="O8" s="176"/>
      <c r="P8" s="176"/>
      <c r="Q8" s="179"/>
    </row>
    <row r="9" spans="1:17" ht="16.5" thickTop="1" thickBot="1" x14ac:dyDescent="0.3">
      <c r="A9" s="19" t="s">
        <v>243</v>
      </c>
      <c r="B9" s="6"/>
      <c r="C9" s="6"/>
      <c r="D9" s="6"/>
      <c r="E9" s="6"/>
      <c r="F9" s="6">
        <v>29</v>
      </c>
      <c r="G9" s="6">
        <v>90</v>
      </c>
      <c r="H9" s="6">
        <v>140</v>
      </c>
      <c r="I9" s="6">
        <v>185</v>
      </c>
      <c r="J9" s="6">
        <v>197</v>
      </c>
      <c r="K9" s="6">
        <v>168</v>
      </c>
      <c r="L9" s="6">
        <v>131</v>
      </c>
      <c r="M9" s="6">
        <v>54</v>
      </c>
      <c r="N9" s="6">
        <v>7</v>
      </c>
      <c r="O9" s="6"/>
      <c r="P9" s="6"/>
      <c r="Q9" s="7"/>
    </row>
    <row r="10" spans="1:17" ht="15.75" thickBot="1" x14ac:dyDescent="0.3">
      <c r="A10" s="19" t="s">
        <v>46</v>
      </c>
      <c r="B10" s="6"/>
      <c r="C10" s="6"/>
      <c r="D10" s="6"/>
      <c r="E10" s="6">
        <v>9</v>
      </c>
      <c r="F10" s="6">
        <v>65</v>
      </c>
      <c r="G10" s="6">
        <v>144</v>
      </c>
      <c r="H10" s="6">
        <v>218</v>
      </c>
      <c r="I10" s="6">
        <v>272</v>
      </c>
      <c r="J10" s="6">
        <v>292</v>
      </c>
      <c r="K10" s="6">
        <v>252</v>
      </c>
      <c r="L10" s="6">
        <v>193</v>
      </c>
      <c r="M10" s="6">
        <v>113</v>
      </c>
      <c r="N10" s="6">
        <v>35</v>
      </c>
      <c r="O10" s="6">
        <v>3</v>
      </c>
      <c r="P10" s="6"/>
      <c r="Q10" s="7"/>
    </row>
    <row r="11" spans="1:17" ht="15.75" thickBot="1" x14ac:dyDescent="0.3">
      <c r="A11" s="19" t="s">
        <v>3</v>
      </c>
      <c r="B11" s="6"/>
      <c r="C11" s="6"/>
      <c r="D11" s="6">
        <v>14</v>
      </c>
      <c r="E11" s="6">
        <v>85</v>
      </c>
      <c r="F11" s="6">
        <v>190</v>
      </c>
      <c r="G11" s="6">
        <v>301</v>
      </c>
      <c r="H11" s="6">
        <v>399</v>
      </c>
      <c r="I11" s="6">
        <v>429</v>
      </c>
      <c r="J11" s="6">
        <v>461</v>
      </c>
      <c r="K11" s="6">
        <v>393</v>
      </c>
      <c r="L11" s="6">
        <v>332</v>
      </c>
      <c r="M11" s="6">
        <v>207</v>
      </c>
      <c r="N11" s="6">
        <v>115</v>
      </c>
      <c r="O11" s="6">
        <v>21</v>
      </c>
      <c r="P11" s="6"/>
      <c r="Q11" s="7"/>
    </row>
    <row r="12" spans="1:17" ht="15.75" thickBot="1" x14ac:dyDescent="0.3">
      <c r="A12" s="19" t="s">
        <v>47</v>
      </c>
      <c r="B12" s="6"/>
      <c r="C12" s="6">
        <v>4</v>
      </c>
      <c r="D12" s="6">
        <v>55</v>
      </c>
      <c r="E12" s="6">
        <v>179</v>
      </c>
      <c r="F12" s="6">
        <v>301</v>
      </c>
      <c r="G12" s="6">
        <v>423</v>
      </c>
      <c r="H12" s="6">
        <v>484</v>
      </c>
      <c r="I12" s="6">
        <v>519</v>
      </c>
      <c r="J12" s="6">
        <v>508</v>
      </c>
      <c r="K12" s="6">
        <v>475</v>
      </c>
      <c r="L12" s="6">
        <v>392</v>
      </c>
      <c r="M12" s="6">
        <v>309</v>
      </c>
      <c r="N12" s="6">
        <v>201</v>
      </c>
      <c r="O12" s="6">
        <v>69</v>
      </c>
      <c r="P12" s="6">
        <v>5</v>
      </c>
      <c r="Q12" s="7"/>
    </row>
    <row r="13" spans="1:17" ht="15.75" thickBot="1" x14ac:dyDescent="0.3">
      <c r="A13" s="19" t="s">
        <v>5</v>
      </c>
      <c r="B13" s="6">
        <v>2</v>
      </c>
      <c r="C13" s="6">
        <v>43</v>
      </c>
      <c r="D13" s="6">
        <v>138</v>
      </c>
      <c r="E13" s="6">
        <v>252</v>
      </c>
      <c r="F13" s="6">
        <v>355</v>
      </c>
      <c r="G13" s="6">
        <v>481</v>
      </c>
      <c r="H13" s="6">
        <v>563</v>
      </c>
      <c r="I13" s="6">
        <v>610</v>
      </c>
      <c r="J13" s="6">
        <v>593</v>
      </c>
      <c r="K13" s="6">
        <v>547</v>
      </c>
      <c r="L13" s="6">
        <v>456</v>
      </c>
      <c r="M13" s="6">
        <v>336</v>
      </c>
      <c r="N13" s="6">
        <v>232</v>
      </c>
      <c r="O13" s="6">
        <v>114</v>
      </c>
      <c r="P13" s="6">
        <v>32</v>
      </c>
      <c r="Q13" s="7"/>
    </row>
    <row r="14" spans="1:17" ht="15.75" thickBot="1" x14ac:dyDescent="0.3">
      <c r="A14" s="19" t="s">
        <v>6</v>
      </c>
      <c r="B14" s="6">
        <v>8</v>
      </c>
      <c r="C14" s="6">
        <v>70</v>
      </c>
      <c r="D14" s="6">
        <v>168</v>
      </c>
      <c r="E14" s="6">
        <v>278</v>
      </c>
      <c r="F14" s="6">
        <v>403</v>
      </c>
      <c r="G14" s="6">
        <v>499</v>
      </c>
      <c r="H14" s="6">
        <v>579</v>
      </c>
      <c r="I14" s="6">
        <v>609</v>
      </c>
      <c r="J14" s="6">
        <v>587</v>
      </c>
      <c r="K14" s="6">
        <v>525</v>
      </c>
      <c r="L14" s="6">
        <v>462</v>
      </c>
      <c r="M14" s="6">
        <v>360</v>
      </c>
      <c r="N14" s="6">
        <v>246</v>
      </c>
      <c r="O14" s="6">
        <v>135</v>
      </c>
      <c r="P14" s="6">
        <v>51</v>
      </c>
      <c r="Q14" s="7">
        <v>5</v>
      </c>
    </row>
    <row r="15" spans="1:17" ht="15.75" thickBot="1" x14ac:dyDescent="0.3">
      <c r="A15" s="19" t="s">
        <v>7</v>
      </c>
      <c r="B15" s="6">
        <v>3</v>
      </c>
      <c r="C15" s="6">
        <v>54</v>
      </c>
      <c r="D15" s="6">
        <v>145</v>
      </c>
      <c r="E15" s="6">
        <v>261</v>
      </c>
      <c r="F15" s="6">
        <v>388</v>
      </c>
      <c r="G15" s="6">
        <v>469</v>
      </c>
      <c r="H15" s="6">
        <v>559</v>
      </c>
      <c r="I15" s="6">
        <v>622</v>
      </c>
      <c r="J15" s="6">
        <v>648</v>
      </c>
      <c r="K15" s="6">
        <v>566</v>
      </c>
      <c r="L15" s="6">
        <v>490</v>
      </c>
      <c r="M15" s="6">
        <v>408</v>
      </c>
      <c r="N15" s="6">
        <v>265</v>
      </c>
      <c r="O15" s="6">
        <v>141</v>
      </c>
      <c r="P15" s="6">
        <v>52</v>
      </c>
      <c r="Q15" s="7">
        <v>3</v>
      </c>
    </row>
    <row r="16" spans="1:17" ht="15.75" thickBot="1" x14ac:dyDescent="0.3">
      <c r="A16" s="19" t="s">
        <v>48</v>
      </c>
      <c r="B16" s="6">
        <v>1</v>
      </c>
      <c r="C16" s="6">
        <v>17</v>
      </c>
      <c r="D16" s="6">
        <v>84</v>
      </c>
      <c r="E16" s="6">
        <v>199</v>
      </c>
      <c r="F16" s="6">
        <v>327</v>
      </c>
      <c r="G16" s="6">
        <v>442</v>
      </c>
      <c r="H16" s="6">
        <v>513</v>
      </c>
      <c r="I16" s="6">
        <v>543</v>
      </c>
      <c r="J16" s="6">
        <v>540</v>
      </c>
      <c r="K16" s="6">
        <v>506</v>
      </c>
      <c r="L16" s="6">
        <v>434</v>
      </c>
      <c r="M16" s="6">
        <v>297</v>
      </c>
      <c r="N16" s="6">
        <v>202</v>
      </c>
      <c r="O16" s="6">
        <v>86</v>
      </c>
      <c r="P16" s="6">
        <v>15</v>
      </c>
      <c r="Q16" s="7"/>
    </row>
    <row r="17" spans="1:17" ht="15.75" thickBot="1" x14ac:dyDescent="0.3">
      <c r="A17" s="19" t="s">
        <v>49</v>
      </c>
      <c r="B17" s="6"/>
      <c r="C17" s="6"/>
      <c r="D17" s="6">
        <v>39</v>
      </c>
      <c r="E17" s="6">
        <v>144</v>
      </c>
      <c r="F17" s="6">
        <v>269</v>
      </c>
      <c r="G17" s="6">
        <v>379</v>
      </c>
      <c r="H17" s="6">
        <v>475</v>
      </c>
      <c r="I17" s="6">
        <v>513</v>
      </c>
      <c r="J17" s="6">
        <v>520</v>
      </c>
      <c r="K17" s="6">
        <v>476</v>
      </c>
      <c r="L17" s="6">
        <v>364</v>
      </c>
      <c r="M17" s="6">
        <v>250</v>
      </c>
      <c r="N17" s="6">
        <v>128</v>
      </c>
      <c r="O17" s="6">
        <v>29</v>
      </c>
      <c r="P17" s="6"/>
      <c r="Q17" s="7"/>
    </row>
    <row r="18" spans="1:17" ht="15.75" thickBot="1" x14ac:dyDescent="0.3">
      <c r="A18" s="19" t="s">
        <v>50</v>
      </c>
      <c r="B18" s="6"/>
      <c r="C18" s="6"/>
      <c r="D18" s="6">
        <v>2</v>
      </c>
      <c r="E18" s="6">
        <v>41</v>
      </c>
      <c r="F18" s="6">
        <v>130</v>
      </c>
      <c r="G18" s="6">
        <v>224</v>
      </c>
      <c r="H18" s="6">
        <v>301</v>
      </c>
      <c r="I18" s="6">
        <v>349</v>
      </c>
      <c r="J18" s="6">
        <v>355</v>
      </c>
      <c r="K18" s="6">
        <v>287</v>
      </c>
      <c r="L18" s="6">
        <v>205</v>
      </c>
      <c r="M18" s="6">
        <v>113</v>
      </c>
      <c r="N18" s="6">
        <v>44</v>
      </c>
      <c r="O18" s="6">
        <v>2</v>
      </c>
      <c r="P18" s="6"/>
      <c r="Q18" s="7"/>
    </row>
    <row r="19" spans="1:17" ht="15.75" thickBot="1" x14ac:dyDescent="0.3">
      <c r="A19" s="19" t="s">
        <v>51</v>
      </c>
      <c r="B19" s="6"/>
      <c r="C19" s="6"/>
      <c r="D19" s="6"/>
      <c r="E19" s="6">
        <v>5</v>
      </c>
      <c r="F19" s="6">
        <v>54</v>
      </c>
      <c r="G19" s="6">
        <v>134</v>
      </c>
      <c r="H19" s="6">
        <v>191</v>
      </c>
      <c r="I19" s="6">
        <v>223</v>
      </c>
      <c r="J19" s="6">
        <v>219</v>
      </c>
      <c r="K19" s="6">
        <v>164</v>
      </c>
      <c r="L19" s="6">
        <v>109</v>
      </c>
      <c r="M19" s="6">
        <v>39</v>
      </c>
      <c r="N19" s="6">
        <v>1</v>
      </c>
      <c r="O19" s="6"/>
      <c r="P19" s="6"/>
      <c r="Q19" s="7"/>
    </row>
    <row r="20" spans="1:17" ht="15.75" thickBot="1" x14ac:dyDescent="0.3">
      <c r="A20" s="20" t="s">
        <v>52</v>
      </c>
      <c r="B20" s="10"/>
      <c r="C20" s="10"/>
      <c r="D20" s="10"/>
      <c r="E20" s="10"/>
      <c r="F20" s="10">
        <v>15</v>
      </c>
      <c r="G20" s="10">
        <v>76</v>
      </c>
      <c r="H20" s="10">
        <v>152</v>
      </c>
      <c r="I20" s="10">
        <v>194</v>
      </c>
      <c r="J20" s="10">
        <v>190</v>
      </c>
      <c r="K20" s="10">
        <v>131</v>
      </c>
      <c r="L20" s="10">
        <v>78</v>
      </c>
      <c r="M20" s="10">
        <v>13</v>
      </c>
      <c r="N20" s="10"/>
      <c r="O20" s="10"/>
      <c r="P20" s="10"/>
      <c r="Q20" s="11"/>
    </row>
    <row r="21" spans="1:17" ht="15.75" thickTop="1" x14ac:dyDescent="0.25"/>
    <row r="22" spans="1:17" ht="15.75" thickBot="1" x14ac:dyDescent="0.3">
      <c r="A22" s="13" t="s">
        <v>57</v>
      </c>
      <c r="B22" t="s">
        <v>246</v>
      </c>
    </row>
    <row r="23" spans="1:17" ht="16.5" thickTop="1" thickBot="1" x14ac:dyDescent="0.3">
      <c r="A23" s="142" t="s">
        <v>0</v>
      </c>
      <c r="B23" s="171" t="s">
        <v>231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</row>
    <row r="24" spans="1:17" ht="15.75" thickTop="1" x14ac:dyDescent="0.25">
      <c r="A24" s="143"/>
      <c r="B24" s="18">
        <v>4</v>
      </c>
      <c r="C24" s="18">
        <v>5</v>
      </c>
      <c r="D24" s="18">
        <v>6</v>
      </c>
      <c r="E24" s="18">
        <v>7</v>
      </c>
      <c r="F24" s="18">
        <v>8</v>
      </c>
      <c r="G24" s="18">
        <v>9</v>
      </c>
      <c r="H24" s="174" t="s">
        <v>233</v>
      </c>
      <c r="I24" s="174" t="s">
        <v>234</v>
      </c>
      <c r="J24" s="174" t="s">
        <v>235</v>
      </c>
      <c r="K24" s="174" t="s">
        <v>236</v>
      </c>
      <c r="L24" s="174" t="s">
        <v>237</v>
      </c>
      <c r="M24" s="174" t="s">
        <v>238</v>
      </c>
      <c r="N24" s="174" t="s">
        <v>239</v>
      </c>
      <c r="O24" s="174" t="s">
        <v>240</v>
      </c>
      <c r="P24" s="174" t="s">
        <v>241</v>
      </c>
      <c r="Q24" s="177" t="s">
        <v>242</v>
      </c>
    </row>
    <row r="25" spans="1:17" x14ac:dyDescent="0.25">
      <c r="A25" s="143"/>
      <c r="B25" s="18" t="s">
        <v>232</v>
      </c>
      <c r="C25" s="18" t="s">
        <v>232</v>
      </c>
      <c r="D25" s="18" t="s">
        <v>232</v>
      </c>
      <c r="E25" s="18" t="s">
        <v>232</v>
      </c>
      <c r="F25" s="18" t="s">
        <v>232</v>
      </c>
      <c r="G25" s="18" t="s">
        <v>232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8"/>
    </row>
    <row r="26" spans="1:17" ht="15.75" thickBot="1" x14ac:dyDescent="0.3">
      <c r="A26" s="144"/>
      <c r="B26" s="14">
        <v>5</v>
      </c>
      <c r="C26" s="14">
        <v>6</v>
      </c>
      <c r="D26" s="14">
        <v>7</v>
      </c>
      <c r="E26" s="14">
        <v>8</v>
      </c>
      <c r="F26" s="14">
        <v>9</v>
      </c>
      <c r="G26" s="14">
        <v>10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9"/>
    </row>
    <row r="27" spans="1:17" ht="16.5" thickTop="1" thickBot="1" x14ac:dyDescent="0.3">
      <c r="A27" s="19" t="s">
        <v>243</v>
      </c>
      <c r="B27" s="6"/>
      <c r="C27" s="6"/>
      <c r="D27" s="6"/>
      <c r="E27" s="6">
        <v>4</v>
      </c>
      <c r="F27" s="6">
        <v>38</v>
      </c>
      <c r="G27" s="6">
        <v>84</v>
      </c>
      <c r="H27" s="6">
        <v>129</v>
      </c>
      <c r="I27" s="6">
        <v>156</v>
      </c>
      <c r="J27" s="6">
        <v>165</v>
      </c>
      <c r="K27" s="6">
        <v>150</v>
      </c>
      <c r="L27" s="6">
        <v>112</v>
      </c>
      <c r="M27" s="6">
        <v>47</v>
      </c>
      <c r="N27" s="6">
        <v>4</v>
      </c>
      <c r="O27" s="6"/>
      <c r="P27" s="6"/>
      <c r="Q27" s="7"/>
    </row>
    <row r="28" spans="1:17" ht="15.75" thickBot="1" x14ac:dyDescent="0.3">
      <c r="A28" s="19" t="s">
        <v>46</v>
      </c>
      <c r="B28" s="6"/>
      <c r="C28" s="6"/>
      <c r="D28" s="6">
        <v>1</v>
      </c>
      <c r="E28" s="6">
        <v>24</v>
      </c>
      <c r="F28" s="6">
        <v>71</v>
      </c>
      <c r="G28" s="6">
        <v>135</v>
      </c>
      <c r="H28" s="6">
        <v>186</v>
      </c>
      <c r="I28" s="6">
        <v>215</v>
      </c>
      <c r="J28" s="6">
        <v>226</v>
      </c>
      <c r="K28" s="6">
        <v>216</v>
      </c>
      <c r="L28" s="6">
        <v>155</v>
      </c>
      <c r="M28" s="6">
        <v>81</v>
      </c>
      <c r="N28" s="6">
        <v>21</v>
      </c>
      <c r="O28" s="6"/>
      <c r="P28" s="6"/>
      <c r="Q28" s="7"/>
    </row>
    <row r="29" spans="1:17" ht="15.75" thickBot="1" x14ac:dyDescent="0.3">
      <c r="A29" s="19" t="s">
        <v>3</v>
      </c>
      <c r="B29" s="6"/>
      <c r="C29" s="6"/>
      <c r="D29" s="6">
        <v>19</v>
      </c>
      <c r="E29" s="6">
        <v>97</v>
      </c>
      <c r="F29" s="6">
        <v>201</v>
      </c>
      <c r="G29" s="6">
        <v>312</v>
      </c>
      <c r="H29" s="6">
        <v>411</v>
      </c>
      <c r="I29" s="6">
        <v>469</v>
      </c>
      <c r="J29" s="6">
        <v>465</v>
      </c>
      <c r="K29" s="6">
        <v>434</v>
      </c>
      <c r="L29" s="6">
        <v>349</v>
      </c>
      <c r="M29" s="6">
        <v>212</v>
      </c>
      <c r="N29" s="6">
        <v>115</v>
      </c>
      <c r="O29" s="6">
        <v>25</v>
      </c>
      <c r="P29" s="6"/>
      <c r="Q29" s="7"/>
    </row>
    <row r="30" spans="1:17" ht="15.75" thickBot="1" x14ac:dyDescent="0.3">
      <c r="A30" s="19" t="s">
        <v>47</v>
      </c>
      <c r="B30" s="6"/>
      <c r="C30" s="6">
        <v>12</v>
      </c>
      <c r="D30" s="6">
        <v>69</v>
      </c>
      <c r="E30" s="6">
        <v>164</v>
      </c>
      <c r="F30" s="6">
        <v>291</v>
      </c>
      <c r="G30" s="6">
        <v>405</v>
      </c>
      <c r="H30" s="6">
        <v>470</v>
      </c>
      <c r="I30" s="6">
        <v>500</v>
      </c>
      <c r="J30" s="6">
        <v>476</v>
      </c>
      <c r="K30" s="6">
        <v>460</v>
      </c>
      <c r="L30" s="6">
        <v>378</v>
      </c>
      <c r="M30" s="6">
        <v>274</v>
      </c>
      <c r="N30" s="6">
        <v>157</v>
      </c>
      <c r="O30" s="6">
        <v>73</v>
      </c>
      <c r="P30" s="6">
        <v>11</v>
      </c>
      <c r="Q30" s="7" t="s">
        <v>244</v>
      </c>
    </row>
    <row r="31" spans="1:17" ht="15.75" thickBot="1" x14ac:dyDescent="0.3">
      <c r="A31" s="19" t="s">
        <v>5</v>
      </c>
      <c r="B31" s="6">
        <v>5</v>
      </c>
      <c r="C31" s="6">
        <v>49</v>
      </c>
      <c r="D31" s="6">
        <v>130</v>
      </c>
      <c r="E31" s="6">
        <v>217</v>
      </c>
      <c r="F31" s="6">
        <v>354</v>
      </c>
      <c r="G31" s="6">
        <v>468</v>
      </c>
      <c r="H31" s="6">
        <v>549</v>
      </c>
      <c r="I31" s="6">
        <v>573</v>
      </c>
      <c r="J31" s="6">
        <v>559</v>
      </c>
      <c r="K31" s="6">
        <v>523</v>
      </c>
      <c r="L31" s="6">
        <v>445</v>
      </c>
      <c r="M31" s="6">
        <v>354</v>
      </c>
      <c r="N31" s="6">
        <v>211</v>
      </c>
      <c r="O31" s="6">
        <v>112</v>
      </c>
      <c r="P31" s="6">
        <v>39</v>
      </c>
      <c r="Q31" s="7">
        <v>4</v>
      </c>
    </row>
    <row r="32" spans="1:17" ht="15.75" thickBot="1" x14ac:dyDescent="0.3">
      <c r="A32" s="19" t="s">
        <v>6</v>
      </c>
      <c r="B32" s="6">
        <v>13</v>
      </c>
      <c r="C32" s="6">
        <v>60</v>
      </c>
      <c r="D32" s="6">
        <v>142</v>
      </c>
      <c r="E32" s="6">
        <v>217</v>
      </c>
      <c r="F32" s="6">
        <v>314</v>
      </c>
      <c r="G32" s="6">
        <v>448</v>
      </c>
      <c r="H32" s="6">
        <v>514</v>
      </c>
      <c r="I32" s="6">
        <v>521</v>
      </c>
      <c r="J32" s="6">
        <v>509</v>
      </c>
      <c r="K32" s="6">
        <v>463</v>
      </c>
      <c r="L32" s="6">
        <v>381</v>
      </c>
      <c r="M32" s="6">
        <v>307</v>
      </c>
      <c r="N32" s="6">
        <v>219</v>
      </c>
      <c r="O32" s="6">
        <v>135</v>
      </c>
      <c r="P32" s="6">
        <v>63</v>
      </c>
      <c r="Q32" s="7">
        <v>15</v>
      </c>
    </row>
    <row r="33" spans="1:17" ht="15.75" thickBot="1" x14ac:dyDescent="0.3">
      <c r="A33" s="19" t="s">
        <v>7</v>
      </c>
      <c r="B33" s="6">
        <v>3</v>
      </c>
      <c r="C33" s="6">
        <v>43</v>
      </c>
      <c r="D33" s="6">
        <v>141</v>
      </c>
      <c r="E33" s="6">
        <v>278</v>
      </c>
      <c r="F33" s="6">
        <v>392</v>
      </c>
      <c r="G33" s="6">
        <v>464</v>
      </c>
      <c r="H33" s="6">
        <v>560</v>
      </c>
      <c r="I33" s="6">
        <v>651</v>
      </c>
      <c r="J33" s="6">
        <v>664</v>
      </c>
      <c r="K33" s="6">
        <v>602</v>
      </c>
      <c r="L33" s="6">
        <v>526</v>
      </c>
      <c r="M33" s="6">
        <v>395</v>
      </c>
      <c r="N33" s="6">
        <v>276</v>
      </c>
      <c r="O33" s="6">
        <v>159</v>
      </c>
      <c r="P33" s="6">
        <v>67</v>
      </c>
      <c r="Q33" s="7">
        <v>13</v>
      </c>
    </row>
    <row r="34" spans="1:17" ht="15.75" thickBot="1" x14ac:dyDescent="0.3">
      <c r="A34" s="19" t="s">
        <v>48</v>
      </c>
      <c r="B34" s="6">
        <v>1</v>
      </c>
      <c r="C34" s="6">
        <v>17</v>
      </c>
      <c r="D34" s="6">
        <v>91</v>
      </c>
      <c r="E34" s="6">
        <v>216</v>
      </c>
      <c r="F34" s="6">
        <v>312</v>
      </c>
      <c r="G34" s="6">
        <v>442</v>
      </c>
      <c r="H34" s="6">
        <v>510</v>
      </c>
      <c r="I34" s="6">
        <v>588</v>
      </c>
      <c r="J34" s="6">
        <v>573</v>
      </c>
      <c r="K34" s="6">
        <v>512</v>
      </c>
      <c r="L34" s="6">
        <v>421</v>
      </c>
      <c r="M34" s="6">
        <v>317</v>
      </c>
      <c r="N34" s="6">
        <v>183</v>
      </c>
      <c r="O34" s="6">
        <v>111</v>
      </c>
      <c r="P34" s="6">
        <v>35</v>
      </c>
      <c r="Q34" s="7">
        <v>1</v>
      </c>
    </row>
    <row r="35" spans="1:17" ht="15.75" thickBot="1" x14ac:dyDescent="0.3">
      <c r="A35" s="19" t="s">
        <v>49</v>
      </c>
      <c r="B35" s="6"/>
      <c r="C35" s="6">
        <v>1</v>
      </c>
      <c r="D35" s="6">
        <v>27</v>
      </c>
      <c r="E35" s="6">
        <v>101</v>
      </c>
      <c r="F35" s="6">
        <v>198</v>
      </c>
      <c r="G35" s="6">
        <v>319</v>
      </c>
      <c r="H35" s="6">
        <v>404</v>
      </c>
      <c r="I35" s="6">
        <v>460</v>
      </c>
      <c r="J35" s="6">
        <v>446</v>
      </c>
      <c r="K35" s="6">
        <v>416</v>
      </c>
      <c r="L35" s="6">
        <v>362</v>
      </c>
      <c r="M35" s="6">
        <v>246</v>
      </c>
      <c r="N35" s="6">
        <v>129</v>
      </c>
      <c r="O35" s="6">
        <v>56</v>
      </c>
      <c r="P35" s="6">
        <v>8</v>
      </c>
      <c r="Q35" s="7"/>
    </row>
    <row r="36" spans="1:17" ht="15.75" thickBot="1" x14ac:dyDescent="0.3">
      <c r="A36" s="19" t="s">
        <v>50</v>
      </c>
      <c r="B36" s="6"/>
      <c r="C36" s="6"/>
      <c r="D36" s="6">
        <v>1</v>
      </c>
      <c r="E36" s="6">
        <v>24</v>
      </c>
      <c r="F36" s="6">
        <v>91</v>
      </c>
      <c r="G36" s="6">
        <v>170</v>
      </c>
      <c r="H36" s="6">
        <v>227</v>
      </c>
      <c r="I36" s="6">
        <v>304</v>
      </c>
      <c r="J36" s="6">
        <v>339</v>
      </c>
      <c r="K36" s="6">
        <v>304</v>
      </c>
      <c r="L36" s="6">
        <v>237</v>
      </c>
      <c r="M36" s="6">
        <v>138</v>
      </c>
      <c r="N36" s="6">
        <v>50</v>
      </c>
      <c r="O36" s="6">
        <v>8</v>
      </c>
      <c r="P36" s="6"/>
      <c r="Q36" s="7"/>
    </row>
    <row r="37" spans="1:17" ht="15.75" thickBot="1" x14ac:dyDescent="0.3">
      <c r="A37" s="19" t="s">
        <v>51</v>
      </c>
      <c r="B37" s="6"/>
      <c r="C37" s="6"/>
      <c r="D37" s="6"/>
      <c r="E37" s="6">
        <v>5</v>
      </c>
      <c r="F37" s="6">
        <v>44</v>
      </c>
      <c r="G37" s="6">
        <v>106</v>
      </c>
      <c r="H37" s="6">
        <v>155</v>
      </c>
      <c r="I37" s="6">
        <v>182</v>
      </c>
      <c r="J37" s="6">
        <v>185</v>
      </c>
      <c r="K37" s="6">
        <v>167</v>
      </c>
      <c r="L37" s="6">
        <v>119</v>
      </c>
      <c r="M37" s="6">
        <v>62</v>
      </c>
      <c r="N37" s="6">
        <v>13</v>
      </c>
      <c r="O37" s="6"/>
      <c r="P37" s="6"/>
      <c r="Q37" s="7"/>
    </row>
    <row r="38" spans="1:17" ht="15.75" thickBot="1" x14ac:dyDescent="0.3">
      <c r="A38" s="20" t="s">
        <v>52</v>
      </c>
      <c r="B38" s="10"/>
      <c r="C38" s="10"/>
      <c r="D38" s="10"/>
      <c r="E38" s="10">
        <v>1</v>
      </c>
      <c r="F38" s="10">
        <v>24</v>
      </c>
      <c r="G38" s="10">
        <v>78</v>
      </c>
      <c r="H38" s="10">
        <v>126</v>
      </c>
      <c r="I38" s="10">
        <v>139</v>
      </c>
      <c r="J38" s="10">
        <v>143</v>
      </c>
      <c r="K38" s="10">
        <v>133</v>
      </c>
      <c r="L38" s="10">
        <v>81</v>
      </c>
      <c r="M38" s="10">
        <v>33</v>
      </c>
      <c r="N38" s="10">
        <v>4</v>
      </c>
      <c r="O38" s="10"/>
      <c r="P38" s="10"/>
      <c r="Q38" s="11"/>
    </row>
    <row r="39" spans="1:17" ht="15.75" thickTop="1" x14ac:dyDescent="0.25"/>
    <row r="40" spans="1:17" x14ac:dyDescent="0.25">
      <c r="A40" s="16" t="s">
        <v>64</v>
      </c>
    </row>
    <row r="41" spans="1:17" ht="15.75" thickBot="1" x14ac:dyDescent="0.3">
      <c r="A41" s="13" t="s">
        <v>72</v>
      </c>
      <c r="B41" t="s">
        <v>247</v>
      </c>
    </row>
    <row r="42" spans="1:17" ht="16.5" thickTop="1" thickBot="1" x14ac:dyDescent="0.3">
      <c r="A42" s="142" t="s">
        <v>0</v>
      </c>
      <c r="B42" s="171" t="s">
        <v>231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3"/>
    </row>
    <row r="43" spans="1:17" ht="15.75" thickTop="1" x14ac:dyDescent="0.25">
      <c r="A43" s="143"/>
      <c r="B43" s="18">
        <v>4</v>
      </c>
      <c r="C43" s="18">
        <v>5</v>
      </c>
      <c r="D43" s="18">
        <v>6</v>
      </c>
      <c r="E43" s="18">
        <v>7</v>
      </c>
      <c r="F43" s="18">
        <v>8</v>
      </c>
      <c r="G43" s="18">
        <v>9</v>
      </c>
      <c r="H43" s="174" t="s">
        <v>233</v>
      </c>
      <c r="I43" s="174" t="s">
        <v>234</v>
      </c>
      <c r="J43" s="174" t="s">
        <v>235</v>
      </c>
      <c r="K43" s="174" t="s">
        <v>236</v>
      </c>
      <c r="L43" s="174" t="s">
        <v>237</v>
      </c>
      <c r="M43" s="174" t="s">
        <v>238</v>
      </c>
      <c r="N43" s="174" t="s">
        <v>239</v>
      </c>
      <c r="O43" s="174" t="s">
        <v>240</v>
      </c>
      <c r="P43" s="174" t="s">
        <v>241</v>
      </c>
      <c r="Q43" s="177" t="s">
        <v>242</v>
      </c>
    </row>
    <row r="44" spans="1:17" x14ac:dyDescent="0.25">
      <c r="A44" s="143"/>
      <c r="B44" s="18" t="s">
        <v>232</v>
      </c>
      <c r="C44" s="18" t="s">
        <v>232</v>
      </c>
      <c r="D44" s="18" t="s">
        <v>232</v>
      </c>
      <c r="E44" s="18" t="s">
        <v>232</v>
      </c>
      <c r="F44" s="18" t="s">
        <v>232</v>
      </c>
      <c r="G44" s="18" t="s">
        <v>232</v>
      </c>
      <c r="H44" s="175"/>
      <c r="I44" s="175"/>
      <c r="J44" s="175"/>
      <c r="K44" s="175"/>
      <c r="L44" s="175"/>
      <c r="M44" s="175"/>
      <c r="N44" s="175"/>
      <c r="O44" s="175"/>
      <c r="P44" s="175"/>
      <c r="Q44" s="178"/>
    </row>
    <row r="45" spans="1:17" ht="15.75" thickBot="1" x14ac:dyDescent="0.3">
      <c r="A45" s="144"/>
      <c r="B45" s="14">
        <v>5</v>
      </c>
      <c r="C45" s="14">
        <v>6</v>
      </c>
      <c r="D45" s="14">
        <v>7</v>
      </c>
      <c r="E45" s="14">
        <v>8</v>
      </c>
      <c r="F45" s="14">
        <v>9</v>
      </c>
      <c r="G45" s="14">
        <v>10</v>
      </c>
      <c r="H45" s="176"/>
      <c r="I45" s="176"/>
      <c r="J45" s="176"/>
      <c r="K45" s="176"/>
      <c r="L45" s="176"/>
      <c r="M45" s="176"/>
      <c r="N45" s="176"/>
      <c r="O45" s="176"/>
      <c r="P45" s="176"/>
      <c r="Q45" s="179"/>
    </row>
    <row r="46" spans="1:17" ht="16.5" thickTop="1" thickBot="1" x14ac:dyDescent="0.3">
      <c r="A46" s="19" t="s">
        <v>243</v>
      </c>
      <c r="B46" s="6"/>
      <c r="C46" s="6"/>
      <c r="D46" s="6"/>
      <c r="E46" s="6">
        <v>4</v>
      </c>
      <c r="F46" s="6">
        <v>32</v>
      </c>
      <c r="G46" s="6">
        <v>105</v>
      </c>
      <c r="H46" s="6">
        <v>172</v>
      </c>
      <c r="I46" s="6">
        <v>214</v>
      </c>
      <c r="J46" s="6">
        <v>225</v>
      </c>
      <c r="K46" s="6">
        <v>191</v>
      </c>
      <c r="L46" s="6">
        <v>124</v>
      </c>
      <c r="M46" s="6">
        <v>48</v>
      </c>
      <c r="N46" s="6">
        <v>5</v>
      </c>
      <c r="O46" s="6"/>
      <c r="P46" s="6"/>
      <c r="Q46" s="7"/>
    </row>
    <row r="47" spans="1:17" ht="15.75" thickBot="1" x14ac:dyDescent="0.3">
      <c r="A47" s="19" t="s">
        <v>46</v>
      </c>
      <c r="B47" s="6"/>
      <c r="C47" s="6"/>
      <c r="D47" s="6">
        <v>1</v>
      </c>
      <c r="E47" s="6">
        <v>21</v>
      </c>
      <c r="F47" s="6">
        <v>90</v>
      </c>
      <c r="G47" s="6">
        <v>171</v>
      </c>
      <c r="H47" s="6">
        <v>246</v>
      </c>
      <c r="I47" s="6">
        <v>290</v>
      </c>
      <c r="J47" s="6">
        <v>298</v>
      </c>
      <c r="K47" s="6">
        <v>263</v>
      </c>
      <c r="L47" s="6">
        <v>194</v>
      </c>
      <c r="M47" s="6">
        <v>113</v>
      </c>
      <c r="N47" s="6">
        <v>33</v>
      </c>
      <c r="O47" s="6">
        <v>1</v>
      </c>
      <c r="P47" s="6"/>
      <c r="Q47" s="7"/>
    </row>
    <row r="48" spans="1:17" ht="15.75" thickBot="1" x14ac:dyDescent="0.3">
      <c r="A48" s="19" t="s">
        <v>3</v>
      </c>
      <c r="B48" s="6"/>
      <c r="C48" s="6"/>
      <c r="D48" s="6">
        <v>17</v>
      </c>
      <c r="E48" s="6">
        <v>88</v>
      </c>
      <c r="F48" s="6">
        <v>195</v>
      </c>
      <c r="G48" s="6">
        <v>295</v>
      </c>
      <c r="H48" s="6">
        <v>390</v>
      </c>
      <c r="I48" s="6">
        <v>445</v>
      </c>
      <c r="J48" s="6">
        <v>448</v>
      </c>
      <c r="K48" s="6">
        <v>400</v>
      </c>
      <c r="L48" s="6">
        <v>323</v>
      </c>
      <c r="M48" s="6">
        <v>215</v>
      </c>
      <c r="N48" s="6">
        <v>107</v>
      </c>
      <c r="O48" s="6">
        <v>25</v>
      </c>
      <c r="P48" s="6"/>
      <c r="Q48" s="7"/>
    </row>
    <row r="49" spans="1:17" ht="15.75" thickBot="1" x14ac:dyDescent="0.3">
      <c r="A49" s="19" t="s">
        <v>47</v>
      </c>
      <c r="B49" s="6"/>
      <c r="C49" s="6">
        <v>11</v>
      </c>
      <c r="D49" s="6">
        <v>67</v>
      </c>
      <c r="E49" s="6">
        <v>158</v>
      </c>
      <c r="F49" s="6">
        <v>272</v>
      </c>
      <c r="G49" s="6">
        <v>381</v>
      </c>
      <c r="H49" s="6">
        <v>463</v>
      </c>
      <c r="I49" s="6">
        <v>500</v>
      </c>
      <c r="J49" s="6">
        <v>503</v>
      </c>
      <c r="K49" s="6">
        <v>456</v>
      </c>
      <c r="L49" s="6">
        <v>382</v>
      </c>
      <c r="M49" s="6">
        <v>279</v>
      </c>
      <c r="N49" s="6">
        <v>175</v>
      </c>
      <c r="O49" s="6">
        <v>74</v>
      </c>
      <c r="P49" s="6">
        <v>13</v>
      </c>
      <c r="Q49" s="7"/>
    </row>
    <row r="50" spans="1:17" ht="15.75" thickBot="1" x14ac:dyDescent="0.3">
      <c r="A50" s="19" t="s">
        <v>5</v>
      </c>
      <c r="B50" s="6">
        <v>4</v>
      </c>
      <c r="C50" s="6">
        <v>50</v>
      </c>
      <c r="D50" s="6">
        <v>139</v>
      </c>
      <c r="E50" s="6">
        <v>257</v>
      </c>
      <c r="F50" s="6">
        <v>382</v>
      </c>
      <c r="G50" s="6">
        <v>500</v>
      </c>
      <c r="H50" s="6">
        <v>584</v>
      </c>
      <c r="I50" s="6">
        <v>624</v>
      </c>
      <c r="J50" s="6">
        <v>604</v>
      </c>
      <c r="K50" s="6">
        <v>559</v>
      </c>
      <c r="L50" s="6">
        <v>470</v>
      </c>
      <c r="M50" s="6">
        <v>361</v>
      </c>
      <c r="N50" s="6">
        <v>241</v>
      </c>
      <c r="O50" s="6">
        <v>136</v>
      </c>
      <c r="P50" s="6">
        <v>45</v>
      </c>
      <c r="Q50" s="7">
        <v>4</v>
      </c>
    </row>
    <row r="51" spans="1:17" ht="15.75" thickBot="1" x14ac:dyDescent="0.3">
      <c r="A51" s="19" t="s">
        <v>6</v>
      </c>
      <c r="B51" s="6">
        <v>10</v>
      </c>
      <c r="C51" s="6">
        <v>60</v>
      </c>
      <c r="D51" s="6">
        <v>143</v>
      </c>
      <c r="E51" s="6">
        <v>247</v>
      </c>
      <c r="F51" s="6">
        <v>367</v>
      </c>
      <c r="G51" s="6">
        <v>460</v>
      </c>
      <c r="H51" s="6">
        <v>525</v>
      </c>
      <c r="I51" s="6">
        <v>569</v>
      </c>
      <c r="J51" s="6">
        <v>561</v>
      </c>
      <c r="K51" s="6">
        <v>518</v>
      </c>
      <c r="L51" s="6">
        <v>449</v>
      </c>
      <c r="M51" s="6">
        <v>349</v>
      </c>
      <c r="N51" s="6">
        <v>248</v>
      </c>
      <c r="O51" s="6">
        <v>147</v>
      </c>
      <c r="P51" s="6">
        <v>64</v>
      </c>
      <c r="Q51" s="7">
        <v>12</v>
      </c>
    </row>
    <row r="52" spans="1:17" ht="15.75" thickBot="1" x14ac:dyDescent="0.3">
      <c r="A52" s="19" t="s">
        <v>7</v>
      </c>
      <c r="B52" s="6">
        <v>9</v>
      </c>
      <c r="C52" s="6">
        <v>59</v>
      </c>
      <c r="D52" s="6">
        <v>147</v>
      </c>
      <c r="E52" s="6">
        <v>265</v>
      </c>
      <c r="F52" s="6">
        <v>382</v>
      </c>
      <c r="G52" s="6">
        <v>491</v>
      </c>
      <c r="H52" s="6">
        <v>556</v>
      </c>
      <c r="I52" s="6">
        <v>584</v>
      </c>
      <c r="J52" s="6">
        <v>590</v>
      </c>
      <c r="K52" s="6">
        <v>548</v>
      </c>
      <c r="L52" s="6">
        <v>463</v>
      </c>
      <c r="M52" s="6">
        <v>361</v>
      </c>
      <c r="N52" s="6">
        <v>255</v>
      </c>
      <c r="O52" s="6">
        <v>144</v>
      </c>
      <c r="P52" s="6">
        <v>57</v>
      </c>
      <c r="Q52" s="7">
        <v>9</v>
      </c>
    </row>
    <row r="53" spans="1:17" ht="15.75" thickBot="1" x14ac:dyDescent="0.3">
      <c r="A53" s="19" t="s">
        <v>48</v>
      </c>
      <c r="B53" s="6">
        <v>2</v>
      </c>
      <c r="C53" s="6">
        <v>25</v>
      </c>
      <c r="D53" s="6">
        <v>90</v>
      </c>
      <c r="E53" s="6">
        <v>191</v>
      </c>
      <c r="F53" s="6">
        <v>301</v>
      </c>
      <c r="G53" s="6">
        <v>397</v>
      </c>
      <c r="H53" s="6">
        <v>477</v>
      </c>
      <c r="I53" s="6">
        <v>520</v>
      </c>
      <c r="J53" s="6">
        <v>524</v>
      </c>
      <c r="K53" s="6">
        <v>492</v>
      </c>
      <c r="L53" s="6">
        <v>411</v>
      </c>
      <c r="M53" s="6">
        <v>294</v>
      </c>
      <c r="N53" s="6">
        <v>187</v>
      </c>
      <c r="O53" s="6">
        <v>92</v>
      </c>
      <c r="P53" s="6">
        <v>22</v>
      </c>
      <c r="Q53" s="7">
        <v>2</v>
      </c>
    </row>
    <row r="54" spans="1:17" ht="15.75" thickBot="1" x14ac:dyDescent="0.3">
      <c r="A54" s="19" t="s">
        <v>49</v>
      </c>
      <c r="B54" s="6"/>
      <c r="C54" s="6">
        <v>2</v>
      </c>
      <c r="D54" s="6">
        <v>37</v>
      </c>
      <c r="E54" s="6">
        <v>117</v>
      </c>
      <c r="F54" s="6">
        <v>226</v>
      </c>
      <c r="G54" s="6">
        <v>335</v>
      </c>
      <c r="H54" s="6">
        <v>414</v>
      </c>
      <c r="I54" s="6">
        <v>435</v>
      </c>
      <c r="J54" s="6">
        <v>426</v>
      </c>
      <c r="K54" s="6">
        <v>387</v>
      </c>
      <c r="L54" s="6">
        <v>315</v>
      </c>
      <c r="M54" s="6">
        <v>223</v>
      </c>
      <c r="N54" s="6">
        <v>109</v>
      </c>
      <c r="O54" s="6">
        <v>40</v>
      </c>
      <c r="P54" s="6">
        <v>2</v>
      </c>
      <c r="Q54" s="7"/>
    </row>
    <row r="55" spans="1:17" ht="15.75" thickBot="1" x14ac:dyDescent="0.3">
      <c r="A55" s="19" t="s">
        <v>50</v>
      </c>
      <c r="B55" s="6"/>
      <c r="C55" s="6"/>
      <c r="D55" s="6">
        <v>6</v>
      </c>
      <c r="E55" s="6">
        <v>48</v>
      </c>
      <c r="F55" s="6">
        <v>133</v>
      </c>
      <c r="G55" s="6">
        <v>221</v>
      </c>
      <c r="H55" s="6">
        <v>290</v>
      </c>
      <c r="I55" s="6">
        <v>337</v>
      </c>
      <c r="J55" s="6">
        <v>339</v>
      </c>
      <c r="K55" s="6">
        <v>303</v>
      </c>
      <c r="L55" s="6">
        <v>234</v>
      </c>
      <c r="M55" s="6">
        <v>141</v>
      </c>
      <c r="N55" s="6">
        <v>56</v>
      </c>
      <c r="O55" s="6">
        <v>5</v>
      </c>
      <c r="P55" s="6"/>
      <c r="Q55" s="7"/>
    </row>
    <row r="56" spans="1:17" ht="15.75" thickBot="1" x14ac:dyDescent="0.3">
      <c r="A56" s="19" t="s">
        <v>51</v>
      </c>
      <c r="B56" s="6"/>
      <c r="C56" s="6"/>
      <c r="D56" s="6"/>
      <c r="E56" s="6">
        <v>9</v>
      </c>
      <c r="F56" s="6">
        <v>49</v>
      </c>
      <c r="G56" s="6">
        <v>120</v>
      </c>
      <c r="H56" s="6">
        <v>182</v>
      </c>
      <c r="I56" s="6">
        <v>223</v>
      </c>
      <c r="J56" s="6">
        <v>226</v>
      </c>
      <c r="K56" s="6">
        <v>197</v>
      </c>
      <c r="L56" s="6">
        <v>136</v>
      </c>
      <c r="M56" s="6">
        <v>61</v>
      </c>
      <c r="N56" s="6">
        <v>9</v>
      </c>
      <c r="O56" s="6"/>
      <c r="P56" s="6"/>
      <c r="Q56" s="7"/>
    </row>
    <row r="57" spans="1:17" ht="15.75" thickBot="1" x14ac:dyDescent="0.3">
      <c r="A57" s="20" t="s">
        <v>52</v>
      </c>
      <c r="B57" s="10"/>
      <c r="C57" s="10"/>
      <c r="D57" s="10"/>
      <c r="E57" s="10">
        <v>1</v>
      </c>
      <c r="F57" s="10">
        <v>22</v>
      </c>
      <c r="G57" s="10">
        <v>89</v>
      </c>
      <c r="H57" s="10">
        <v>152</v>
      </c>
      <c r="I57" s="10">
        <v>190</v>
      </c>
      <c r="J57" s="10">
        <v>190</v>
      </c>
      <c r="K57" s="10">
        <v>163</v>
      </c>
      <c r="L57" s="10">
        <v>100</v>
      </c>
      <c r="M57" s="10">
        <v>29</v>
      </c>
      <c r="N57" s="10">
        <v>3</v>
      </c>
      <c r="O57" s="10"/>
      <c r="P57" s="10"/>
      <c r="Q57" s="11"/>
    </row>
    <row r="58" spans="1:17" ht="15.75" thickTop="1" x14ac:dyDescent="0.25"/>
    <row r="59" spans="1:17" ht="15.75" thickBot="1" x14ac:dyDescent="0.3">
      <c r="A59" s="13" t="s">
        <v>78</v>
      </c>
      <c r="B59" t="s">
        <v>248</v>
      </c>
    </row>
    <row r="60" spans="1:17" ht="16.5" thickTop="1" thickBot="1" x14ac:dyDescent="0.3">
      <c r="A60" s="142" t="s">
        <v>0</v>
      </c>
      <c r="B60" s="171" t="s">
        <v>231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3"/>
    </row>
    <row r="61" spans="1:17" ht="15.75" thickTop="1" x14ac:dyDescent="0.25">
      <c r="A61" s="143"/>
      <c r="B61" s="18">
        <v>4</v>
      </c>
      <c r="C61" s="18">
        <v>5</v>
      </c>
      <c r="D61" s="18">
        <v>6</v>
      </c>
      <c r="E61" s="18">
        <v>7</v>
      </c>
      <c r="F61" s="18">
        <v>8</v>
      </c>
      <c r="G61" s="18">
        <v>9</v>
      </c>
      <c r="H61" s="174" t="s">
        <v>233</v>
      </c>
      <c r="I61" s="174" t="s">
        <v>234</v>
      </c>
      <c r="J61" s="174" t="s">
        <v>235</v>
      </c>
      <c r="K61" s="174" t="s">
        <v>236</v>
      </c>
      <c r="L61" s="174" t="s">
        <v>237</v>
      </c>
      <c r="M61" s="174" t="s">
        <v>238</v>
      </c>
      <c r="N61" s="174" t="s">
        <v>239</v>
      </c>
      <c r="O61" s="174" t="s">
        <v>240</v>
      </c>
      <c r="P61" s="174" t="s">
        <v>241</v>
      </c>
      <c r="Q61" s="177" t="s">
        <v>242</v>
      </c>
    </row>
    <row r="62" spans="1:17" x14ac:dyDescent="0.25">
      <c r="A62" s="143"/>
      <c r="B62" s="18" t="s">
        <v>232</v>
      </c>
      <c r="C62" s="18" t="s">
        <v>232</v>
      </c>
      <c r="D62" s="18" t="s">
        <v>232</v>
      </c>
      <c r="E62" s="18" t="s">
        <v>232</v>
      </c>
      <c r="F62" s="18" t="s">
        <v>232</v>
      </c>
      <c r="G62" s="18" t="s">
        <v>232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8"/>
    </row>
    <row r="63" spans="1:17" ht="15.75" thickBot="1" x14ac:dyDescent="0.3">
      <c r="A63" s="144"/>
      <c r="B63" s="14">
        <v>5</v>
      </c>
      <c r="C63" s="14">
        <v>6</v>
      </c>
      <c r="D63" s="14">
        <v>7</v>
      </c>
      <c r="E63" s="14">
        <v>8</v>
      </c>
      <c r="F63" s="14">
        <v>9</v>
      </c>
      <c r="G63" s="14">
        <v>10</v>
      </c>
      <c r="H63" s="176"/>
      <c r="I63" s="176"/>
      <c r="J63" s="176"/>
      <c r="K63" s="176"/>
      <c r="L63" s="176"/>
      <c r="M63" s="176"/>
      <c r="N63" s="176"/>
      <c r="O63" s="176"/>
      <c r="P63" s="176"/>
      <c r="Q63" s="179"/>
    </row>
    <row r="64" spans="1:17" ht="16.5" thickTop="1" thickBot="1" x14ac:dyDescent="0.3">
      <c r="A64" s="19" t="s">
        <v>243</v>
      </c>
      <c r="B64" s="6"/>
      <c r="C64" s="6"/>
      <c r="D64" s="6"/>
      <c r="E64" s="6">
        <v>9</v>
      </c>
      <c r="F64" s="6">
        <v>64</v>
      </c>
      <c r="G64" s="6">
        <v>125</v>
      </c>
      <c r="H64" s="6">
        <v>161</v>
      </c>
      <c r="I64" s="6">
        <v>205</v>
      </c>
      <c r="J64" s="6">
        <v>321</v>
      </c>
      <c r="K64" s="6">
        <v>397</v>
      </c>
      <c r="L64" s="6">
        <v>268</v>
      </c>
      <c r="M64" s="6">
        <v>85</v>
      </c>
      <c r="N64" s="6">
        <v>12</v>
      </c>
      <c r="O64" s="6"/>
      <c r="P64" s="6"/>
      <c r="Q64" s="7"/>
    </row>
    <row r="65" spans="1:17" ht="15.75" thickBot="1" x14ac:dyDescent="0.3">
      <c r="A65" s="19" t="s">
        <v>46</v>
      </c>
      <c r="B65" s="6"/>
      <c r="C65" s="6"/>
      <c r="D65" s="6"/>
      <c r="E65" s="6">
        <v>28</v>
      </c>
      <c r="F65" s="6">
        <v>79</v>
      </c>
      <c r="G65" s="6">
        <v>133</v>
      </c>
      <c r="H65" s="6">
        <v>224</v>
      </c>
      <c r="I65" s="6">
        <v>362</v>
      </c>
      <c r="J65" s="6">
        <v>471</v>
      </c>
      <c r="K65" s="6">
        <v>444</v>
      </c>
      <c r="L65" s="6">
        <v>335</v>
      </c>
      <c r="M65" s="6">
        <v>192</v>
      </c>
      <c r="N65" s="6">
        <v>33</v>
      </c>
      <c r="O65" s="6">
        <v>3</v>
      </c>
      <c r="P65" s="6"/>
      <c r="Q65" s="7"/>
    </row>
    <row r="66" spans="1:17" ht="15.75" thickBot="1" x14ac:dyDescent="0.3">
      <c r="A66" s="19" t="s">
        <v>3</v>
      </c>
      <c r="B66" s="6"/>
      <c r="C66" s="6"/>
      <c r="D66" s="6">
        <v>23</v>
      </c>
      <c r="E66" s="6">
        <v>86</v>
      </c>
      <c r="F66" s="6">
        <v>156</v>
      </c>
      <c r="G66" s="6">
        <v>380</v>
      </c>
      <c r="H66" s="6">
        <v>544</v>
      </c>
      <c r="I66" s="6">
        <v>619</v>
      </c>
      <c r="J66" s="6">
        <v>628</v>
      </c>
      <c r="K66" s="6">
        <v>574</v>
      </c>
      <c r="L66" s="6">
        <v>451</v>
      </c>
      <c r="M66" s="6">
        <v>312</v>
      </c>
      <c r="N66" s="6">
        <v>121</v>
      </c>
      <c r="O66" s="6">
        <v>29</v>
      </c>
      <c r="P66" s="6">
        <v>2</v>
      </c>
      <c r="Q66" s="7"/>
    </row>
    <row r="67" spans="1:17" ht="15.75" thickBot="1" x14ac:dyDescent="0.3">
      <c r="A67" s="19" t="s">
        <v>47</v>
      </c>
      <c r="B67" s="6"/>
      <c r="C67" s="6">
        <v>18</v>
      </c>
      <c r="D67" s="6">
        <v>56</v>
      </c>
      <c r="E67" s="6">
        <v>158</v>
      </c>
      <c r="F67" s="6">
        <v>388</v>
      </c>
      <c r="G67" s="6">
        <v>543</v>
      </c>
      <c r="H67" s="6">
        <v>651</v>
      </c>
      <c r="I67" s="6">
        <v>703</v>
      </c>
      <c r="J67" s="6">
        <v>699</v>
      </c>
      <c r="K67" s="6">
        <v>663</v>
      </c>
      <c r="L67" s="6">
        <v>545</v>
      </c>
      <c r="M67" s="6">
        <v>380</v>
      </c>
      <c r="N67" s="6">
        <v>220</v>
      </c>
      <c r="O67" s="6">
        <v>50</v>
      </c>
      <c r="P67" s="6">
        <v>12</v>
      </c>
      <c r="Q67" s="7"/>
    </row>
    <row r="68" spans="1:17" ht="15.75" thickBot="1" x14ac:dyDescent="0.3">
      <c r="A68" s="19" t="s">
        <v>5</v>
      </c>
      <c r="B68" s="6">
        <v>3</v>
      </c>
      <c r="C68" s="6">
        <v>38</v>
      </c>
      <c r="D68" s="6">
        <v>98</v>
      </c>
      <c r="E68" s="6">
        <v>317</v>
      </c>
      <c r="F68" s="6">
        <v>477</v>
      </c>
      <c r="G68" s="6">
        <v>595</v>
      </c>
      <c r="H68" s="6">
        <v>666</v>
      </c>
      <c r="I68" s="6">
        <v>680</v>
      </c>
      <c r="J68" s="6">
        <v>691</v>
      </c>
      <c r="K68" s="6">
        <v>645</v>
      </c>
      <c r="L68" s="6">
        <v>518</v>
      </c>
      <c r="M68" s="6">
        <v>367</v>
      </c>
      <c r="N68" s="6">
        <v>249</v>
      </c>
      <c r="O68" s="6">
        <v>91</v>
      </c>
      <c r="P68" s="6">
        <v>33</v>
      </c>
      <c r="Q68" s="7"/>
    </row>
    <row r="69" spans="1:17" ht="15.75" thickBot="1" x14ac:dyDescent="0.3">
      <c r="A69" s="19" t="s">
        <v>6</v>
      </c>
      <c r="B69" s="6">
        <v>13</v>
      </c>
      <c r="C69" s="6">
        <v>61</v>
      </c>
      <c r="D69" s="6">
        <v>177</v>
      </c>
      <c r="E69" s="6">
        <v>393</v>
      </c>
      <c r="F69" s="6">
        <v>563</v>
      </c>
      <c r="G69" s="6">
        <v>702</v>
      </c>
      <c r="H69" s="6">
        <v>718</v>
      </c>
      <c r="I69" s="6">
        <v>796</v>
      </c>
      <c r="J69" s="6">
        <v>741</v>
      </c>
      <c r="K69" s="6">
        <v>632</v>
      </c>
      <c r="L69" s="6">
        <v>568</v>
      </c>
      <c r="M69" s="6">
        <v>417</v>
      </c>
      <c r="N69" s="6">
        <v>297</v>
      </c>
      <c r="O69" s="6">
        <v>134</v>
      </c>
      <c r="P69" s="6">
        <v>52</v>
      </c>
      <c r="Q69" s="7">
        <v>13</v>
      </c>
    </row>
    <row r="70" spans="1:17" ht="15.75" thickBot="1" x14ac:dyDescent="0.3">
      <c r="A70" s="19" t="s">
        <v>7</v>
      </c>
      <c r="B70" s="6">
        <v>7</v>
      </c>
      <c r="C70" s="6">
        <v>41</v>
      </c>
      <c r="D70" s="6">
        <v>126</v>
      </c>
      <c r="E70" s="6">
        <v>359</v>
      </c>
      <c r="F70" s="6">
        <v>515</v>
      </c>
      <c r="G70" s="6">
        <v>638</v>
      </c>
      <c r="H70" s="6">
        <v>718</v>
      </c>
      <c r="I70" s="6">
        <v>756</v>
      </c>
      <c r="J70" s="6">
        <v>705</v>
      </c>
      <c r="K70" s="6">
        <v>654</v>
      </c>
      <c r="L70" s="6">
        <v>570</v>
      </c>
      <c r="M70" s="6">
        <v>440</v>
      </c>
      <c r="N70" s="6">
        <v>315</v>
      </c>
      <c r="O70" s="6">
        <v>164</v>
      </c>
      <c r="P70" s="6">
        <v>51</v>
      </c>
      <c r="Q70" s="7">
        <v>11</v>
      </c>
    </row>
    <row r="71" spans="1:17" ht="15.75" thickBot="1" x14ac:dyDescent="0.3">
      <c r="A71" s="19" t="s">
        <v>48</v>
      </c>
      <c r="B71" s="6">
        <v>1</v>
      </c>
      <c r="C71" s="6">
        <v>18</v>
      </c>
      <c r="D71" s="6">
        <v>60</v>
      </c>
      <c r="E71" s="6">
        <v>194</v>
      </c>
      <c r="F71" s="6">
        <v>474</v>
      </c>
      <c r="G71" s="6">
        <v>640</v>
      </c>
      <c r="H71" s="6">
        <v>705</v>
      </c>
      <c r="I71" s="6">
        <v>728</v>
      </c>
      <c r="J71" s="6">
        <v>744</v>
      </c>
      <c r="K71" s="6">
        <v>640</v>
      </c>
      <c r="L71" s="6">
        <v>499</v>
      </c>
      <c r="M71" s="6">
        <v>403</v>
      </c>
      <c r="N71" s="6">
        <v>246</v>
      </c>
      <c r="O71" s="6">
        <v>74</v>
      </c>
      <c r="P71" s="6">
        <v>17</v>
      </c>
      <c r="Q71" s="7"/>
    </row>
    <row r="72" spans="1:17" ht="15.75" thickBot="1" x14ac:dyDescent="0.3">
      <c r="A72" s="19" t="s">
        <v>49</v>
      </c>
      <c r="B72" s="6"/>
      <c r="C72" s="6">
        <v>1</v>
      </c>
      <c r="D72" s="6">
        <v>22</v>
      </c>
      <c r="E72" s="6">
        <v>46</v>
      </c>
      <c r="F72" s="6">
        <v>173</v>
      </c>
      <c r="G72" s="6">
        <v>491</v>
      </c>
      <c r="H72" s="6">
        <v>597</v>
      </c>
      <c r="I72" s="6">
        <v>676</v>
      </c>
      <c r="J72" s="6">
        <v>655</v>
      </c>
      <c r="K72" s="6">
        <v>569</v>
      </c>
      <c r="L72" s="6">
        <v>450</v>
      </c>
      <c r="M72" s="6">
        <v>308</v>
      </c>
      <c r="N72" s="6">
        <v>87</v>
      </c>
      <c r="O72" s="6">
        <v>19</v>
      </c>
      <c r="P72" s="6">
        <v>1</v>
      </c>
      <c r="Q72" s="7"/>
    </row>
    <row r="73" spans="1:17" ht="15.75" thickBot="1" x14ac:dyDescent="0.3">
      <c r="A73" s="19" t="s">
        <v>50</v>
      </c>
      <c r="B73" s="6"/>
      <c r="C73" s="6"/>
      <c r="D73" s="6">
        <v>8</v>
      </c>
      <c r="E73" s="6">
        <v>29</v>
      </c>
      <c r="F73" s="6">
        <v>50</v>
      </c>
      <c r="G73" s="6">
        <v>211</v>
      </c>
      <c r="H73" s="6">
        <v>423</v>
      </c>
      <c r="I73" s="6">
        <v>542</v>
      </c>
      <c r="J73" s="6">
        <v>541</v>
      </c>
      <c r="K73" s="6">
        <v>484</v>
      </c>
      <c r="L73" s="6">
        <v>353</v>
      </c>
      <c r="M73" s="6">
        <v>163</v>
      </c>
      <c r="N73" s="6">
        <v>37</v>
      </c>
      <c r="O73" s="6">
        <v>5</v>
      </c>
      <c r="P73" s="6"/>
      <c r="Q73" s="7"/>
    </row>
    <row r="74" spans="1:17" ht="15.75" thickBot="1" x14ac:dyDescent="0.3">
      <c r="A74" s="19" t="s">
        <v>51</v>
      </c>
      <c r="B74" s="6"/>
      <c r="C74" s="6"/>
      <c r="D74" s="6"/>
      <c r="E74" s="6">
        <v>17</v>
      </c>
      <c r="F74" s="6">
        <v>65</v>
      </c>
      <c r="G74" s="6">
        <v>130</v>
      </c>
      <c r="H74" s="6">
        <v>176</v>
      </c>
      <c r="I74" s="6">
        <v>271</v>
      </c>
      <c r="J74" s="6">
        <v>410</v>
      </c>
      <c r="K74" s="6">
        <v>37</v>
      </c>
      <c r="L74" s="6">
        <v>248</v>
      </c>
      <c r="M74" s="6">
        <v>68</v>
      </c>
      <c r="N74" s="6">
        <v>9</v>
      </c>
      <c r="O74" s="6"/>
      <c r="P74" s="6"/>
      <c r="Q74" s="7"/>
    </row>
    <row r="75" spans="1:17" ht="15.75" thickBot="1" x14ac:dyDescent="0.3">
      <c r="A75" s="20" t="s">
        <v>52</v>
      </c>
      <c r="B75" s="10"/>
      <c r="C75" s="10"/>
      <c r="D75" s="10"/>
      <c r="E75" s="10">
        <v>2</v>
      </c>
      <c r="F75" s="10">
        <v>50</v>
      </c>
      <c r="G75" s="10">
        <v>110</v>
      </c>
      <c r="H75" s="10">
        <v>161</v>
      </c>
      <c r="I75" s="10">
        <v>197</v>
      </c>
      <c r="J75" s="10">
        <v>231</v>
      </c>
      <c r="K75" s="10">
        <v>366</v>
      </c>
      <c r="L75" s="10">
        <v>221</v>
      </c>
      <c r="M75" s="10">
        <v>50</v>
      </c>
      <c r="N75" s="10">
        <v>21</v>
      </c>
      <c r="O75" s="10"/>
      <c r="P75" s="10"/>
      <c r="Q75" s="11"/>
    </row>
    <row r="76" spans="1:17" ht="15.75" thickTop="1" x14ac:dyDescent="0.25"/>
    <row r="77" spans="1:17" ht="15.75" thickBot="1" x14ac:dyDescent="0.3">
      <c r="A77" s="13" t="s">
        <v>80</v>
      </c>
      <c r="B77" t="s">
        <v>249</v>
      </c>
    </row>
    <row r="78" spans="1:17" ht="16.5" thickTop="1" thickBot="1" x14ac:dyDescent="0.3">
      <c r="A78" s="142" t="s">
        <v>0</v>
      </c>
      <c r="B78" s="171" t="s">
        <v>231</v>
      </c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3"/>
    </row>
    <row r="79" spans="1:17" ht="15.75" thickTop="1" x14ac:dyDescent="0.25">
      <c r="A79" s="143"/>
      <c r="B79" s="18">
        <v>4</v>
      </c>
      <c r="C79" s="18">
        <v>5</v>
      </c>
      <c r="D79" s="18">
        <v>6</v>
      </c>
      <c r="E79" s="18">
        <v>7</v>
      </c>
      <c r="F79" s="18">
        <v>8</v>
      </c>
      <c r="G79" s="18">
        <v>9</v>
      </c>
      <c r="H79" s="174" t="s">
        <v>233</v>
      </c>
      <c r="I79" s="174" t="s">
        <v>234</v>
      </c>
      <c r="J79" s="174" t="s">
        <v>235</v>
      </c>
      <c r="K79" s="174" t="s">
        <v>236</v>
      </c>
      <c r="L79" s="174" t="s">
        <v>237</v>
      </c>
      <c r="M79" s="174" t="s">
        <v>238</v>
      </c>
      <c r="N79" s="174" t="s">
        <v>239</v>
      </c>
      <c r="O79" s="174" t="s">
        <v>240</v>
      </c>
      <c r="P79" s="174" t="s">
        <v>241</v>
      </c>
      <c r="Q79" s="177" t="s">
        <v>242</v>
      </c>
    </row>
    <row r="80" spans="1:17" x14ac:dyDescent="0.25">
      <c r="A80" s="143"/>
      <c r="B80" s="18" t="s">
        <v>232</v>
      </c>
      <c r="C80" s="18" t="s">
        <v>232</v>
      </c>
      <c r="D80" s="18" t="s">
        <v>232</v>
      </c>
      <c r="E80" s="18" t="s">
        <v>232</v>
      </c>
      <c r="F80" s="18" t="s">
        <v>232</v>
      </c>
      <c r="G80" s="18" t="s">
        <v>232</v>
      </c>
      <c r="H80" s="175"/>
      <c r="I80" s="175"/>
      <c r="J80" s="175"/>
      <c r="K80" s="175"/>
      <c r="L80" s="175"/>
      <c r="M80" s="175"/>
      <c r="N80" s="175"/>
      <c r="O80" s="175"/>
      <c r="P80" s="175"/>
      <c r="Q80" s="178"/>
    </row>
    <row r="81" spans="1:17" ht="15.75" thickBot="1" x14ac:dyDescent="0.3">
      <c r="A81" s="144"/>
      <c r="B81" s="14">
        <v>5</v>
      </c>
      <c r="C81" s="14">
        <v>6</v>
      </c>
      <c r="D81" s="14">
        <v>7</v>
      </c>
      <c r="E81" s="14">
        <v>8</v>
      </c>
      <c r="F81" s="14">
        <v>9</v>
      </c>
      <c r="G81" s="14">
        <v>10</v>
      </c>
      <c r="H81" s="176"/>
      <c r="I81" s="176"/>
      <c r="J81" s="176"/>
      <c r="K81" s="176"/>
      <c r="L81" s="176"/>
      <c r="M81" s="176"/>
      <c r="N81" s="176"/>
      <c r="O81" s="176"/>
      <c r="P81" s="176"/>
      <c r="Q81" s="179"/>
    </row>
    <row r="82" spans="1:17" ht="16.5" thickTop="1" thickBot="1" x14ac:dyDescent="0.3">
      <c r="A82" s="19" t="s">
        <v>243</v>
      </c>
      <c r="B82" s="6"/>
      <c r="C82" s="6"/>
      <c r="D82" s="6"/>
      <c r="E82" s="6">
        <v>3</v>
      </c>
      <c r="F82" s="6">
        <v>31</v>
      </c>
      <c r="G82" s="6">
        <v>126</v>
      </c>
      <c r="H82" s="6">
        <v>208</v>
      </c>
      <c r="I82" s="6">
        <v>262</v>
      </c>
      <c r="J82" s="6">
        <v>276</v>
      </c>
      <c r="K82" s="6">
        <v>245</v>
      </c>
      <c r="L82" s="6">
        <v>187</v>
      </c>
      <c r="M82" s="6">
        <v>91</v>
      </c>
      <c r="N82" s="6">
        <v>15</v>
      </c>
      <c r="O82" s="6"/>
      <c r="P82" s="6"/>
      <c r="Q82" s="7"/>
    </row>
    <row r="83" spans="1:17" ht="15.75" thickBot="1" x14ac:dyDescent="0.3">
      <c r="A83" s="19" t="s">
        <v>46</v>
      </c>
      <c r="B83" s="6"/>
      <c r="C83" s="6"/>
      <c r="D83" s="6"/>
      <c r="E83" s="6">
        <v>18</v>
      </c>
      <c r="F83" s="6">
        <v>67</v>
      </c>
      <c r="G83" s="6">
        <v>205</v>
      </c>
      <c r="H83" s="6">
        <v>290</v>
      </c>
      <c r="I83" s="6">
        <v>326</v>
      </c>
      <c r="J83" s="6">
        <v>337</v>
      </c>
      <c r="K83" s="6">
        <v>311</v>
      </c>
      <c r="L83" s="6">
        <v>260</v>
      </c>
      <c r="M83" s="6">
        <v>172</v>
      </c>
      <c r="N83" s="6">
        <v>69</v>
      </c>
      <c r="O83" s="6">
        <v>20</v>
      </c>
      <c r="P83" s="6"/>
      <c r="Q83" s="7"/>
    </row>
    <row r="84" spans="1:17" ht="15.75" thickBot="1" x14ac:dyDescent="0.3">
      <c r="A84" s="19" t="s">
        <v>3</v>
      </c>
      <c r="B84" s="6"/>
      <c r="C84" s="6"/>
      <c r="D84" s="6">
        <v>17</v>
      </c>
      <c r="E84" s="6">
        <v>67</v>
      </c>
      <c r="F84" s="6">
        <v>209</v>
      </c>
      <c r="G84" s="6">
        <v>248</v>
      </c>
      <c r="H84" s="6">
        <v>450</v>
      </c>
      <c r="I84" s="6">
        <v>504</v>
      </c>
      <c r="J84" s="6">
        <v>537</v>
      </c>
      <c r="K84" s="6">
        <v>512</v>
      </c>
      <c r="L84" s="6">
        <v>415</v>
      </c>
      <c r="M84" s="6">
        <v>289</v>
      </c>
      <c r="N84" s="6">
        <v>168</v>
      </c>
      <c r="O84" s="6">
        <v>48</v>
      </c>
      <c r="P84" s="6">
        <v>2</v>
      </c>
      <c r="Q84" s="7"/>
    </row>
    <row r="85" spans="1:17" ht="15.75" thickBot="1" x14ac:dyDescent="0.3">
      <c r="A85" s="19" t="s">
        <v>47</v>
      </c>
      <c r="B85" s="6"/>
      <c r="C85" s="6">
        <v>15</v>
      </c>
      <c r="D85" s="6">
        <v>64</v>
      </c>
      <c r="E85" s="6">
        <v>191</v>
      </c>
      <c r="F85" s="6">
        <v>387</v>
      </c>
      <c r="G85" s="6">
        <v>497</v>
      </c>
      <c r="H85" s="6">
        <v>599</v>
      </c>
      <c r="I85" s="6">
        <v>625</v>
      </c>
      <c r="J85" s="6">
        <v>620</v>
      </c>
      <c r="K85" s="6">
        <v>575</v>
      </c>
      <c r="L85" s="6">
        <v>500</v>
      </c>
      <c r="M85" s="6">
        <v>378</v>
      </c>
      <c r="N85" s="6">
        <v>248</v>
      </c>
      <c r="O85" s="6">
        <v>128</v>
      </c>
      <c r="P85" s="6">
        <v>27</v>
      </c>
      <c r="Q85" s="7"/>
    </row>
    <row r="86" spans="1:17" ht="15.75" thickBot="1" x14ac:dyDescent="0.3">
      <c r="A86" s="19" t="s">
        <v>5</v>
      </c>
      <c r="B86" s="6">
        <v>8</v>
      </c>
      <c r="C86" s="6">
        <v>44</v>
      </c>
      <c r="D86" s="6">
        <v>107</v>
      </c>
      <c r="E86" s="6">
        <v>300</v>
      </c>
      <c r="F86" s="6">
        <v>441</v>
      </c>
      <c r="G86" s="6">
        <v>539</v>
      </c>
      <c r="H86" s="6">
        <v>598</v>
      </c>
      <c r="I86" s="6">
        <v>618</v>
      </c>
      <c r="J86" s="6">
        <v>642</v>
      </c>
      <c r="K86" s="6">
        <v>589</v>
      </c>
      <c r="L86" s="6">
        <v>523</v>
      </c>
      <c r="M86" s="6">
        <v>396</v>
      </c>
      <c r="N86" s="6">
        <v>266</v>
      </c>
      <c r="O86" s="6">
        <v>153</v>
      </c>
      <c r="P86" s="6">
        <v>56</v>
      </c>
      <c r="Q86" s="7">
        <v>7</v>
      </c>
    </row>
    <row r="87" spans="1:17" ht="15.75" thickBot="1" x14ac:dyDescent="0.3">
      <c r="A87" s="19" t="s">
        <v>6</v>
      </c>
      <c r="B87" s="6">
        <v>14</v>
      </c>
      <c r="C87" s="6">
        <v>49</v>
      </c>
      <c r="D87" s="6">
        <v>101</v>
      </c>
      <c r="E87" s="6">
        <v>304</v>
      </c>
      <c r="F87" s="6">
        <v>436</v>
      </c>
      <c r="G87" s="6">
        <v>539</v>
      </c>
      <c r="H87" s="6">
        <v>620</v>
      </c>
      <c r="I87" s="6">
        <v>626</v>
      </c>
      <c r="J87" s="6">
        <v>661</v>
      </c>
      <c r="K87" s="6">
        <v>648</v>
      </c>
      <c r="L87" s="6">
        <v>591</v>
      </c>
      <c r="M87" s="6">
        <v>472</v>
      </c>
      <c r="N87" s="6">
        <v>343</v>
      </c>
      <c r="O87" s="6">
        <v>208</v>
      </c>
      <c r="P87" s="6">
        <v>94</v>
      </c>
      <c r="Q87" s="7">
        <v>21</v>
      </c>
    </row>
    <row r="88" spans="1:17" ht="15.75" thickBot="1" x14ac:dyDescent="0.3">
      <c r="A88" s="19" t="s">
        <v>7</v>
      </c>
      <c r="B88" s="6">
        <v>7</v>
      </c>
      <c r="C88" s="6">
        <v>37</v>
      </c>
      <c r="D88" s="6">
        <v>87</v>
      </c>
      <c r="E88" s="6">
        <v>282</v>
      </c>
      <c r="F88" s="6">
        <v>437</v>
      </c>
      <c r="G88" s="6">
        <v>561</v>
      </c>
      <c r="H88" s="6">
        <v>657</v>
      </c>
      <c r="I88" s="6">
        <v>723</v>
      </c>
      <c r="J88" s="6">
        <v>735</v>
      </c>
      <c r="K88" s="6">
        <v>702</v>
      </c>
      <c r="L88" s="6">
        <v>605</v>
      </c>
      <c r="M88" s="6">
        <v>479</v>
      </c>
      <c r="N88" s="6" t="s">
        <v>250</v>
      </c>
      <c r="O88" s="6">
        <v>192</v>
      </c>
      <c r="P88" s="6">
        <v>78</v>
      </c>
      <c r="Q88" s="7">
        <v>17</v>
      </c>
    </row>
    <row r="89" spans="1:17" ht="15.75" thickBot="1" x14ac:dyDescent="0.3">
      <c r="A89" s="19" t="s">
        <v>48</v>
      </c>
      <c r="B89" s="6">
        <v>1</v>
      </c>
      <c r="C89" s="6">
        <v>19</v>
      </c>
      <c r="D89" s="6">
        <v>58</v>
      </c>
      <c r="E89" s="6">
        <v>200</v>
      </c>
      <c r="F89" s="6">
        <v>409</v>
      </c>
      <c r="G89" s="6">
        <v>557</v>
      </c>
      <c r="H89" s="6">
        <v>632</v>
      </c>
      <c r="I89" s="6">
        <v>681</v>
      </c>
      <c r="J89" s="6">
        <v>694</v>
      </c>
      <c r="K89" s="6">
        <v>628</v>
      </c>
      <c r="L89" s="6">
        <v>561</v>
      </c>
      <c r="M89" s="6">
        <v>442</v>
      </c>
      <c r="N89" s="6">
        <v>293</v>
      </c>
      <c r="O89" s="6">
        <v>161</v>
      </c>
      <c r="P89" s="6">
        <v>46</v>
      </c>
      <c r="Q89" s="7">
        <v>1</v>
      </c>
    </row>
    <row r="90" spans="1:17" ht="15.75" thickBot="1" x14ac:dyDescent="0.3">
      <c r="A90" s="19" t="s">
        <v>49</v>
      </c>
      <c r="B90" s="6"/>
      <c r="C90" s="6">
        <v>4</v>
      </c>
      <c r="D90" s="6">
        <v>30</v>
      </c>
      <c r="E90" s="6">
        <v>95</v>
      </c>
      <c r="F90" s="6">
        <v>323</v>
      </c>
      <c r="G90" s="6">
        <v>451</v>
      </c>
      <c r="H90" s="6">
        <v>539</v>
      </c>
      <c r="I90" s="6">
        <v>585</v>
      </c>
      <c r="J90" s="6">
        <v>555</v>
      </c>
      <c r="K90" s="6">
        <v>501</v>
      </c>
      <c r="L90" s="6">
        <v>410</v>
      </c>
      <c r="M90" s="6">
        <v>293</v>
      </c>
      <c r="N90" s="6">
        <v>156</v>
      </c>
      <c r="O90" s="6">
        <v>55</v>
      </c>
      <c r="P90" s="6">
        <v>4</v>
      </c>
      <c r="Q90" s="7"/>
    </row>
    <row r="91" spans="1:17" ht="15.75" thickBot="1" x14ac:dyDescent="0.3">
      <c r="A91" s="19" t="s">
        <v>50</v>
      </c>
      <c r="B91" s="6"/>
      <c r="C91" s="6"/>
      <c r="D91" s="6">
        <v>8</v>
      </c>
      <c r="E91" s="6">
        <v>34</v>
      </c>
      <c r="F91" s="6">
        <v>173</v>
      </c>
      <c r="G91" s="6">
        <v>291</v>
      </c>
      <c r="H91" s="6">
        <v>374</v>
      </c>
      <c r="I91" s="6">
        <v>423</v>
      </c>
      <c r="J91" s="6">
        <v>435</v>
      </c>
      <c r="K91" s="6">
        <v>358</v>
      </c>
      <c r="L91" s="6">
        <v>276</v>
      </c>
      <c r="M91" s="6">
        <v>159</v>
      </c>
      <c r="N91" s="6">
        <v>58</v>
      </c>
      <c r="O91" s="6">
        <v>5</v>
      </c>
      <c r="P91" s="6"/>
      <c r="Q91" s="7"/>
    </row>
    <row r="92" spans="1:17" ht="15.75" thickBot="1" x14ac:dyDescent="0.3">
      <c r="A92" s="19" t="s">
        <v>51</v>
      </c>
      <c r="B92" s="6"/>
      <c r="C92" s="6"/>
      <c r="D92" s="6"/>
      <c r="E92" s="6">
        <v>15</v>
      </c>
      <c r="F92" s="6">
        <v>70</v>
      </c>
      <c r="G92" s="6">
        <v>189</v>
      </c>
      <c r="H92" s="6">
        <v>266</v>
      </c>
      <c r="I92" s="6">
        <v>290</v>
      </c>
      <c r="J92" s="6">
        <v>282</v>
      </c>
      <c r="K92" s="6">
        <v>240</v>
      </c>
      <c r="L92" s="6">
        <v>166</v>
      </c>
      <c r="M92" s="6">
        <v>71</v>
      </c>
      <c r="N92" s="6">
        <v>8</v>
      </c>
      <c r="O92" s="6"/>
      <c r="P92" s="6"/>
      <c r="Q92" s="7"/>
    </row>
    <row r="93" spans="1:17" ht="15.75" thickBot="1" x14ac:dyDescent="0.3">
      <c r="A93" s="20" t="s">
        <v>52</v>
      </c>
      <c r="B93" s="10"/>
      <c r="C93" s="10"/>
      <c r="D93" s="10"/>
      <c r="E93" s="10">
        <v>2</v>
      </c>
      <c r="F93" s="10">
        <v>23</v>
      </c>
      <c r="G93" s="10">
        <v>121</v>
      </c>
      <c r="H93" s="10">
        <v>202</v>
      </c>
      <c r="I93" s="10">
        <v>240</v>
      </c>
      <c r="J93" s="10">
        <v>250</v>
      </c>
      <c r="K93" s="10">
        <v>211</v>
      </c>
      <c r="L93" s="10">
        <v>141</v>
      </c>
      <c r="M93" s="10">
        <v>48</v>
      </c>
      <c r="N93" s="10">
        <v>2</v>
      </c>
      <c r="O93" s="10"/>
      <c r="P93" s="10"/>
      <c r="Q93" s="11"/>
    </row>
    <row r="94" spans="1:17" ht="15.75" thickTop="1" x14ac:dyDescent="0.25"/>
    <row r="95" spans="1:17" ht="15.75" thickBot="1" x14ac:dyDescent="0.3">
      <c r="A95" s="13" t="s">
        <v>86</v>
      </c>
      <c r="B95" t="s">
        <v>251</v>
      </c>
    </row>
    <row r="96" spans="1:17" ht="16.5" thickTop="1" thickBot="1" x14ac:dyDescent="0.3">
      <c r="A96" s="142" t="s">
        <v>0</v>
      </c>
      <c r="B96" s="171" t="s">
        <v>231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3"/>
    </row>
    <row r="97" spans="1:17" ht="15.75" thickTop="1" x14ac:dyDescent="0.25">
      <c r="A97" s="143"/>
      <c r="B97" s="18">
        <v>4</v>
      </c>
      <c r="C97" s="18">
        <v>5</v>
      </c>
      <c r="D97" s="18">
        <v>6</v>
      </c>
      <c r="E97" s="18">
        <v>7</v>
      </c>
      <c r="F97" s="18">
        <v>8</v>
      </c>
      <c r="G97" s="18">
        <v>9</v>
      </c>
      <c r="H97" s="174" t="s">
        <v>233</v>
      </c>
      <c r="I97" s="174" t="s">
        <v>234</v>
      </c>
      <c r="J97" s="174" t="s">
        <v>235</v>
      </c>
      <c r="K97" s="174" t="s">
        <v>236</v>
      </c>
      <c r="L97" s="174" t="s">
        <v>237</v>
      </c>
      <c r="M97" s="174" t="s">
        <v>238</v>
      </c>
      <c r="N97" s="174" t="s">
        <v>239</v>
      </c>
      <c r="O97" s="174" t="s">
        <v>240</v>
      </c>
      <c r="P97" s="174" t="s">
        <v>241</v>
      </c>
      <c r="Q97" s="177" t="s">
        <v>242</v>
      </c>
    </row>
    <row r="98" spans="1:17" x14ac:dyDescent="0.25">
      <c r="A98" s="143"/>
      <c r="B98" s="18" t="s">
        <v>232</v>
      </c>
      <c r="C98" s="18" t="s">
        <v>232</v>
      </c>
      <c r="D98" s="18" t="s">
        <v>232</v>
      </c>
      <c r="E98" s="18" t="s">
        <v>232</v>
      </c>
      <c r="F98" s="18" t="s">
        <v>232</v>
      </c>
      <c r="G98" s="18" t="s">
        <v>232</v>
      </c>
      <c r="H98" s="175"/>
      <c r="I98" s="175"/>
      <c r="J98" s="175"/>
      <c r="K98" s="175"/>
      <c r="L98" s="175"/>
      <c r="M98" s="175"/>
      <c r="N98" s="175"/>
      <c r="O98" s="175"/>
      <c r="P98" s="175"/>
      <c r="Q98" s="178"/>
    </row>
    <row r="99" spans="1:17" ht="15.75" thickBot="1" x14ac:dyDescent="0.3">
      <c r="A99" s="144"/>
      <c r="B99" s="14">
        <v>5</v>
      </c>
      <c r="C99" s="14">
        <v>6</v>
      </c>
      <c r="D99" s="14">
        <v>7</v>
      </c>
      <c r="E99" s="14">
        <v>8</v>
      </c>
      <c r="F99" s="14">
        <v>9</v>
      </c>
      <c r="G99" s="14">
        <v>10</v>
      </c>
      <c r="H99" s="176"/>
      <c r="I99" s="176"/>
      <c r="J99" s="176"/>
      <c r="K99" s="176"/>
      <c r="L99" s="176"/>
      <c r="M99" s="176"/>
      <c r="N99" s="176"/>
      <c r="O99" s="176"/>
      <c r="P99" s="176"/>
      <c r="Q99" s="179"/>
    </row>
    <row r="100" spans="1:17" ht="16.5" thickTop="1" thickBot="1" x14ac:dyDescent="0.3">
      <c r="A100" s="19" t="s">
        <v>243</v>
      </c>
      <c r="B100" s="6"/>
      <c r="C100" s="6"/>
      <c r="D100" s="6"/>
      <c r="E100" s="6">
        <v>1</v>
      </c>
      <c r="F100" s="6">
        <v>25</v>
      </c>
      <c r="G100" s="6">
        <v>60</v>
      </c>
      <c r="H100" s="6">
        <v>122</v>
      </c>
      <c r="I100" s="6">
        <v>228</v>
      </c>
      <c r="J100" s="6">
        <v>251</v>
      </c>
      <c r="K100" s="6">
        <v>220</v>
      </c>
      <c r="L100" s="6">
        <v>158</v>
      </c>
      <c r="M100" s="6">
        <v>72</v>
      </c>
      <c r="N100" s="6">
        <v>9</v>
      </c>
      <c r="O100" s="6"/>
      <c r="P100" s="6"/>
      <c r="Q100" s="7"/>
    </row>
    <row r="101" spans="1:17" ht="15.75" thickBot="1" x14ac:dyDescent="0.3">
      <c r="A101" s="19" t="s">
        <v>46</v>
      </c>
      <c r="B101" s="6"/>
      <c r="C101" s="6"/>
      <c r="D101" s="6"/>
      <c r="E101" s="6">
        <v>15</v>
      </c>
      <c r="F101" s="6">
        <v>60</v>
      </c>
      <c r="G101" s="6">
        <v>125</v>
      </c>
      <c r="H101" s="6">
        <v>222</v>
      </c>
      <c r="I101" s="6">
        <v>271</v>
      </c>
      <c r="J101" s="6">
        <v>276</v>
      </c>
      <c r="K101" s="6">
        <v>254</v>
      </c>
      <c r="L101" s="6">
        <v>201</v>
      </c>
      <c r="M101" s="6">
        <v>126</v>
      </c>
      <c r="N101" s="6">
        <v>43</v>
      </c>
      <c r="O101" s="6">
        <v>2</v>
      </c>
      <c r="P101" s="6"/>
      <c r="Q101" s="7"/>
    </row>
    <row r="102" spans="1:17" ht="15.75" thickBot="1" x14ac:dyDescent="0.3">
      <c r="A102" s="19" t="s">
        <v>3</v>
      </c>
      <c r="B102" s="6"/>
      <c r="C102" s="6"/>
      <c r="D102" s="6">
        <v>14</v>
      </c>
      <c r="E102" s="6">
        <v>87</v>
      </c>
      <c r="F102" s="6">
        <v>201</v>
      </c>
      <c r="G102" s="6">
        <v>306</v>
      </c>
      <c r="H102" s="6">
        <v>396</v>
      </c>
      <c r="I102" s="6">
        <v>456</v>
      </c>
      <c r="J102" s="6">
        <v>442</v>
      </c>
      <c r="K102" s="6">
        <v>397</v>
      </c>
      <c r="L102" s="6">
        <v>335</v>
      </c>
      <c r="M102" s="6">
        <v>230</v>
      </c>
      <c r="N102" s="6">
        <v>117</v>
      </c>
      <c r="O102" s="6">
        <v>29</v>
      </c>
      <c r="P102" s="6"/>
      <c r="Q102" s="7"/>
    </row>
    <row r="103" spans="1:17" ht="15.75" thickBot="1" x14ac:dyDescent="0.3">
      <c r="A103" s="19" t="s">
        <v>47</v>
      </c>
      <c r="B103" s="6"/>
      <c r="C103" s="6">
        <v>9</v>
      </c>
      <c r="D103" s="6">
        <v>69</v>
      </c>
      <c r="E103" s="6">
        <v>163</v>
      </c>
      <c r="F103" s="6">
        <v>271</v>
      </c>
      <c r="G103" s="6">
        <v>383</v>
      </c>
      <c r="H103" s="6">
        <v>486</v>
      </c>
      <c r="I103" s="6">
        <v>533</v>
      </c>
      <c r="J103" s="6">
        <v>525</v>
      </c>
      <c r="K103" s="6">
        <v>481</v>
      </c>
      <c r="L103" s="6">
        <v>400</v>
      </c>
      <c r="M103" s="6">
        <v>282</v>
      </c>
      <c r="N103" s="6">
        <v>182</v>
      </c>
      <c r="O103" s="6">
        <v>87</v>
      </c>
      <c r="P103" s="6">
        <v>15</v>
      </c>
      <c r="Q103" s="7"/>
    </row>
    <row r="104" spans="1:17" ht="15.75" thickBot="1" x14ac:dyDescent="0.3">
      <c r="A104" s="19" t="s">
        <v>5</v>
      </c>
      <c r="B104" s="6">
        <v>2</v>
      </c>
      <c r="C104" s="6">
        <v>46</v>
      </c>
      <c r="D104" s="6">
        <v>137</v>
      </c>
      <c r="E104" s="6">
        <v>241</v>
      </c>
      <c r="F104" s="6">
        <v>360</v>
      </c>
      <c r="G104" s="6">
        <v>453</v>
      </c>
      <c r="H104" s="6">
        <v>547</v>
      </c>
      <c r="I104" s="6">
        <v>613</v>
      </c>
      <c r="J104" s="6">
        <v>566</v>
      </c>
      <c r="K104" s="6">
        <v>516</v>
      </c>
      <c r="L104" s="6">
        <v>445</v>
      </c>
      <c r="M104" s="6">
        <v>328</v>
      </c>
      <c r="N104" s="6">
        <v>230</v>
      </c>
      <c r="O104" s="6">
        <v>126</v>
      </c>
      <c r="P104" s="6">
        <v>41</v>
      </c>
      <c r="Q104" s="7">
        <v>4</v>
      </c>
    </row>
    <row r="105" spans="1:17" ht="15.75" thickBot="1" x14ac:dyDescent="0.3">
      <c r="A105" s="19" t="s">
        <v>6</v>
      </c>
      <c r="B105" s="6">
        <v>12</v>
      </c>
      <c r="C105" s="6">
        <v>64</v>
      </c>
      <c r="D105" s="6">
        <v>145</v>
      </c>
      <c r="E105" s="6">
        <v>246</v>
      </c>
      <c r="F105" s="6">
        <v>365</v>
      </c>
      <c r="G105" s="6">
        <v>456</v>
      </c>
      <c r="H105" s="6">
        <v>527</v>
      </c>
      <c r="I105" s="6">
        <v>569</v>
      </c>
      <c r="J105" s="6">
        <v>578</v>
      </c>
      <c r="K105" s="6">
        <v>543</v>
      </c>
      <c r="L105" s="6">
        <v>470</v>
      </c>
      <c r="M105" s="6">
        <v>390</v>
      </c>
      <c r="N105" s="6">
        <v>265</v>
      </c>
      <c r="O105" s="6">
        <v>166</v>
      </c>
      <c r="P105" s="6">
        <v>73</v>
      </c>
      <c r="Q105" s="7">
        <v>13</v>
      </c>
    </row>
    <row r="106" spans="1:17" ht="15.75" thickBot="1" x14ac:dyDescent="0.3">
      <c r="A106" s="19" t="s">
        <v>7</v>
      </c>
      <c r="B106" s="6">
        <v>12</v>
      </c>
      <c r="C106" s="6">
        <v>68</v>
      </c>
      <c r="D106" s="6">
        <v>169</v>
      </c>
      <c r="E106" s="6">
        <v>292</v>
      </c>
      <c r="F106" s="6">
        <v>442</v>
      </c>
      <c r="G106" s="6">
        <v>542</v>
      </c>
      <c r="H106" s="6">
        <v>604</v>
      </c>
      <c r="I106" s="6">
        <v>668</v>
      </c>
      <c r="J106" s="6">
        <v>653</v>
      </c>
      <c r="K106" s="6">
        <v>614</v>
      </c>
      <c r="L106" s="6">
        <v>523</v>
      </c>
      <c r="M106" s="6">
        <v>403</v>
      </c>
      <c r="N106" s="6">
        <v>290</v>
      </c>
      <c r="O106" s="6">
        <v>162</v>
      </c>
      <c r="P106" s="6">
        <v>70</v>
      </c>
      <c r="Q106" s="7">
        <v>11</v>
      </c>
    </row>
    <row r="107" spans="1:17" ht="15.75" thickBot="1" x14ac:dyDescent="0.3">
      <c r="A107" s="19" t="s">
        <v>48</v>
      </c>
      <c r="B107" s="6">
        <v>2</v>
      </c>
      <c r="C107" s="6">
        <v>30</v>
      </c>
      <c r="D107" s="6">
        <v>102</v>
      </c>
      <c r="E107" s="6">
        <v>197</v>
      </c>
      <c r="F107" s="6">
        <v>292</v>
      </c>
      <c r="G107" s="6">
        <v>382</v>
      </c>
      <c r="H107" s="6">
        <v>470</v>
      </c>
      <c r="I107" s="6">
        <v>533</v>
      </c>
      <c r="J107" s="6">
        <v>544</v>
      </c>
      <c r="K107" s="6">
        <v>529</v>
      </c>
      <c r="L107" s="6">
        <v>421</v>
      </c>
      <c r="M107" s="6">
        <v>307</v>
      </c>
      <c r="N107" s="6">
        <v>194</v>
      </c>
      <c r="O107" s="6">
        <v>98</v>
      </c>
      <c r="P107" s="6">
        <v>27</v>
      </c>
      <c r="Q107" s="7">
        <v>1</v>
      </c>
    </row>
    <row r="108" spans="1:17" ht="15.75" thickBot="1" x14ac:dyDescent="0.3">
      <c r="A108" s="19" t="s">
        <v>49</v>
      </c>
      <c r="B108" s="6"/>
      <c r="C108" s="6">
        <v>2</v>
      </c>
      <c r="D108" s="6">
        <v>41</v>
      </c>
      <c r="E108" s="6">
        <v>133</v>
      </c>
      <c r="F108" s="6">
        <v>239</v>
      </c>
      <c r="G108" s="6">
        <v>339</v>
      </c>
      <c r="H108" s="6">
        <v>420</v>
      </c>
      <c r="I108" s="6">
        <v>449</v>
      </c>
      <c r="J108" s="6">
        <v>434</v>
      </c>
      <c r="K108" s="6">
        <v>392</v>
      </c>
      <c r="L108" s="6">
        <v>335</v>
      </c>
      <c r="M108" s="6">
        <v>240</v>
      </c>
      <c r="N108" s="6">
        <v>120</v>
      </c>
      <c r="O108" s="6">
        <v>43</v>
      </c>
      <c r="P108" s="6">
        <v>1</v>
      </c>
      <c r="Q108" s="7"/>
    </row>
    <row r="109" spans="1:17" ht="15.75" thickBot="1" x14ac:dyDescent="0.3">
      <c r="A109" s="19" t="s">
        <v>50</v>
      </c>
      <c r="B109" s="6"/>
      <c r="C109" s="6"/>
      <c r="D109" s="6">
        <v>5</v>
      </c>
      <c r="E109" s="6">
        <v>41</v>
      </c>
      <c r="F109" s="6">
        <v>134</v>
      </c>
      <c r="G109" s="6">
        <v>248</v>
      </c>
      <c r="H109" s="6">
        <v>325</v>
      </c>
      <c r="I109" s="6">
        <v>372</v>
      </c>
      <c r="J109" s="6">
        <v>383</v>
      </c>
      <c r="K109" s="6">
        <v>345</v>
      </c>
      <c r="L109" s="6">
        <v>273</v>
      </c>
      <c r="M109" s="6">
        <v>168</v>
      </c>
      <c r="N109" s="6">
        <v>70</v>
      </c>
      <c r="O109" s="6">
        <v>6</v>
      </c>
      <c r="P109" s="6"/>
      <c r="Q109" s="7"/>
    </row>
    <row r="110" spans="1:17" ht="15.75" thickBot="1" x14ac:dyDescent="0.3">
      <c r="A110" s="19" t="s">
        <v>51</v>
      </c>
      <c r="B110" s="6"/>
      <c r="C110" s="6"/>
      <c r="D110" s="6"/>
      <c r="E110" s="6">
        <v>7</v>
      </c>
      <c r="F110" s="6">
        <v>38</v>
      </c>
      <c r="G110" s="6">
        <v>78</v>
      </c>
      <c r="H110" s="6">
        <v>172</v>
      </c>
      <c r="I110" s="6">
        <v>243</v>
      </c>
      <c r="J110" s="6">
        <v>253</v>
      </c>
      <c r="K110" s="6">
        <v>220</v>
      </c>
      <c r="L110" s="6">
        <v>158</v>
      </c>
      <c r="M110" s="6">
        <v>77</v>
      </c>
      <c r="N110" s="6">
        <v>8</v>
      </c>
      <c r="O110" s="6"/>
      <c r="P110" s="6"/>
      <c r="Q110" s="7"/>
    </row>
    <row r="111" spans="1:17" ht="15.75" thickBot="1" x14ac:dyDescent="0.3">
      <c r="A111" s="20" t="s">
        <v>52</v>
      </c>
      <c r="B111" s="10"/>
      <c r="C111" s="10"/>
      <c r="D111" s="10"/>
      <c r="E111" s="10">
        <v>1</v>
      </c>
      <c r="F111" s="10">
        <v>20</v>
      </c>
      <c r="G111" s="10">
        <v>46</v>
      </c>
      <c r="H111" s="10">
        <v>74</v>
      </c>
      <c r="I111" s="10">
        <v>189</v>
      </c>
      <c r="J111" s="10">
        <v>231</v>
      </c>
      <c r="K111" s="10">
        <v>203</v>
      </c>
      <c r="L111" s="10">
        <v>127</v>
      </c>
      <c r="M111" s="10">
        <v>35</v>
      </c>
      <c r="N111" s="10">
        <v>3</v>
      </c>
      <c r="O111" s="10"/>
      <c r="P111" s="10"/>
      <c r="Q111" s="11"/>
    </row>
    <row r="112" spans="1:17" ht="15.75" thickTop="1" x14ac:dyDescent="0.25"/>
    <row r="113" spans="1:17" x14ac:dyDescent="0.25">
      <c r="A113" s="16" t="s">
        <v>92</v>
      </c>
    </row>
    <row r="114" spans="1:17" ht="15.75" thickBot="1" x14ac:dyDescent="0.3">
      <c r="A114" s="13" t="s">
        <v>92</v>
      </c>
      <c r="B114" t="s">
        <v>252</v>
      </c>
    </row>
    <row r="115" spans="1:17" ht="16.5" thickTop="1" thickBot="1" x14ac:dyDescent="0.3">
      <c r="A115" s="142" t="s">
        <v>0</v>
      </c>
      <c r="B115" s="171" t="s">
        <v>231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3"/>
    </row>
    <row r="116" spans="1:17" ht="15.75" thickTop="1" x14ac:dyDescent="0.25">
      <c r="A116" s="143"/>
      <c r="B116" s="18">
        <v>4</v>
      </c>
      <c r="C116" s="18">
        <v>5</v>
      </c>
      <c r="D116" s="18">
        <v>6</v>
      </c>
      <c r="E116" s="18">
        <v>7</v>
      </c>
      <c r="F116" s="18">
        <v>8</v>
      </c>
      <c r="G116" s="18">
        <v>9</v>
      </c>
      <c r="H116" s="174" t="s">
        <v>233</v>
      </c>
      <c r="I116" s="174" t="s">
        <v>234</v>
      </c>
      <c r="J116" s="174" t="s">
        <v>235</v>
      </c>
      <c r="K116" s="174" t="s">
        <v>236</v>
      </c>
      <c r="L116" s="174" t="s">
        <v>237</v>
      </c>
      <c r="M116" s="174" t="s">
        <v>238</v>
      </c>
      <c r="N116" s="174" t="s">
        <v>239</v>
      </c>
      <c r="O116" s="174" t="s">
        <v>240</v>
      </c>
      <c r="P116" s="174" t="s">
        <v>241</v>
      </c>
      <c r="Q116" s="177" t="s">
        <v>242</v>
      </c>
    </row>
    <row r="117" spans="1:17" x14ac:dyDescent="0.25">
      <c r="A117" s="143"/>
      <c r="B117" s="18" t="s">
        <v>232</v>
      </c>
      <c r="C117" s="18" t="s">
        <v>232</v>
      </c>
      <c r="D117" s="18" t="s">
        <v>232</v>
      </c>
      <c r="E117" s="18" t="s">
        <v>232</v>
      </c>
      <c r="F117" s="18" t="s">
        <v>232</v>
      </c>
      <c r="G117" s="18" t="s">
        <v>232</v>
      </c>
      <c r="H117" s="175"/>
      <c r="I117" s="175"/>
      <c r="J117" s="175"/>
      <c r="K117" s="175"/>
      <c r="L117" s="175"/>
      <c r="M117" s="175"/>
      <c r="N117" s="175"/>
      <c r="O117" s="175"/>
      <c r="P117" s="175"/>
      <c r="Q117" s="178"/>
    </row>
    <row r="118" spans="1:17" ht="15.75" thickBot="1" x14ac:dyDescent="0.3">
      <c r="A118" s="144"/>
      <c r="B118" s="14">
        <v>5</v>
      </c>
      <c r="C118" s="14">
        <v>6</v>
      </c>
      <c r="D118" s="14">
        <v>7</v>
      </c>
      <c r="E118" s="14">
        <v>8</v>
      </c>
      <c r="F118" s="14">
        <v>9</v>
      </c>
      <c r="G118" s="14">
        <v>10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9"/>
    </row>
    <row r="119" spans="1:17" ht="16.5" thickTop="1" thickBot="1" x14ac:dyDescent="0.3">
      <c r="A119" s="19" t="s">
        <v>243</v>
      </c>
      <c r="B119" s="6"/>
      <c r="C119" s="6"/>
      <c r="D119" s="6"/>
      <c r="E119" s="6">
        <v>4</v>
      </c>
      <c r="F119" s="6">
        <v>40</v>
      </c>
      <c r="G119" s="6">
        <v>98</v>
      </c>
      <c r="H119" s="6">
        <v>148</v>
      </c>
      <c r="I119" s="6">
        <v>183</v>
      </c>
      <c r="J119" s="6">
        <v>182</v>
      </c>
      <c r="K119" s="6">
        <v>146</v>
      </c>
      <c r="L119" s="6">
        <v>95</v>
      </c>
      <c r="M119" s="6">
        <v>38</v>
      </c>
      <c r="N119" s="6">
        <v>4</v>
      </c>
      <c r="O119" s="6"/>
      <c r="P119" s="6"/>
      <c r="Q119" s="7"/>
    </row>
    <row r="120" spans="1:17" ht="15.75" thickBot="1" x14ac:dyDescent="0.3">
      <c r="A120" s="19" t="s">
        <v>46</v>
      </c>
      <c r="B120" s="6"/>
      <c r="C120" s="6"/>
      <c r="D120" s="6">
        <v>2</v>
      </c>
      <c r="E120" s="6">
        <v>29</v>
      </c>
      <c r="F120" s="6">
        <v>93</v>
      </c>
      <c r="G120" s="6">
        <v>166</v>
      </c>
      <c r="H120" s="6">
        <v>226</v>
      </c>
      <c r="I120" s="6">
        <v>269</v>
      </c>
      <c r="J120" s="6">
        <v>265</v>
      </c>
      <c r="K120" s="6">
        <v>224</v>
      </c>
      <c r="L120" s="6">
        <v>161</v>
      </c>
      <c r="M120" s="6">
        <v>90</v>
      </c>
      <c r="N120" s="6">
        <v>28</v>
      </c>
      <c r="O120" s="6">
        <v>1</v>
      </c>
      <c r="P120" s="6"/>
      <c r="Q120" s="7"/>
    </row>
    <row r="121" spans="1:17" ht="15.75" thickBot="1" x14ac:dyDescent="0.3">
      <c r="A121" s="19" t="s">
        <v>3</v>
      </c>
      <c r="B121" s="6"/>
      <c r="C121" s="6">
        <v>1</v>
      </c>
      <c r="D121" s="6">
        <v>23</v>
      </c>
      <c r="E121" s="6">
        <v>97</v>
      </c>
      <c r="F121" s="6">
        <v>196</v>
      </c>
      <c r="G121" s="6">
        <v>287</v>
      </c>
      <c r="H121" s="6">
        <v>364</v>
      </c>
      <c r="I121" s="6">
        <v>413</v>
      </c>
      <c r="J121" s="6">
        <v>410</v>
      </c>
      <c r="K121" s="6">
        <v>365</v>
      </c>
      <c r="L121" s="6">
        <v>290</v>
      </c>
      <c r="M121" s="6">
        <v>194</v>
      </c>
      <c r="N121" s="6">
        <v>96</v>
      </c>
      <c r="O121" s="6">
        <v>23</v>
      </c>
      <c r="P121" s="6"/>
      <c r="Q121" s="7"/>
    </row>
    <row r="122" spans="1:17" ht="15.75" thickBot="1" x14ac:dyDescent="0.3">
      <c r="A122" s="19" t="s">
        <v>47</v>
      </c>
      <c r="B122" s="6"/>
      <c r="C122" s="6">
        <v>14</v>
      </c>
      <c r="D122" s="6">
        <v>72</v>
      </c>
      <c r="E122" s="6">
        <v>164</v>
      </c>
      <c r="F122" s="6">
        <v>266</v>
      </c>
      <c r="G122" s="6">
        <v>365</v>
      </c>
      <c r="H122" s="6">
        <v>437</v>
      </c>
      <c r="I122" s="6">
        <v>473</v>
      </c>
      <c r="J122" s="6">
        <v>468</v>
      </c>
      <c r="K122" s="6">
        <v>410</v>
      </c>
      <c r="L122" s="6">
        <v>338</v>
      </c>
      <c r="M122" s="6">
        <v>254</v>
      </c>
      <c r="N122" s="6">
        <v>158</v>
      </c>
      <c r="O122" s="6">
        <v>71</v>
      </c>
      <c r="P122" s="6">
        <v>15</v>
      </c>
      <c r="Q122" s="7"/>
    </row>
    <row r="123" spans="1:17" ht="15.75" thickBot="1" x14ac:dyDescent="0.3">
      <c r="A123" s="19" t="s">
        <v>5</v>
      </c>
      <c r="B123" s="6">
        <v>7</v>
      </c>
      <c r="C123" s="6">
        <v>51</v>
      </c>
      <c r="D123" s="6">
        <v>135</v>
      </c>
      <c r="E123" s="6">
        <v>239</v>
      </c>
      <c r="F123" s="6">
        <v>342</v>
      </c>
      <c r="G123" s="6">
        <v>448</v>
      </c>
      <c r="H123" s="6">
        <v>516</v>
      </c>
      <c r="I123" s="6">
        <v>538</v>
      </c>
      <c r="J123" s="6">
        <v>524</v>
      </c>
      <c r="K123" s="6">
        <v>485</v>
      </c>
      <c r="L123" s="6">
        <v>416</v>
      </c>
      <c r="M123" s="6">
        <v>318</v>
      </c>
      <c r="N123" s="6">
        <v>221</v>
      </c>
      <c r="O123" s="6">
        <v>123</v>
      </c>
      <c r="P123" s="6">
        <v>45</v>
      </c>
      <c r="Q123" s="7">
        <v>5</v>
      </c>
    </row>
    <row r="124" spans="1:17" ht="15.75" thickBot="1" x14ac:dyDescent="0.3">
      <c r="A124" s="19" t="s">
        <v>6</v>
      </c>
      <c r="B124" s="6">
        <v>15</v>
      </c>
      <c r="C124" s="6">
        <v>69</v>
      </c>
      <c r="D124" s="6">
        <v>158</v>
      </c>
      <c r="E124" s="6">
        <v>262</v>
      </c>
      <c r="F124" s="6">
        <v>364</v>
      </c>
      <c r="G124" s="6">
        <v>464</v>
      </c>
      <c r="H124" s="6">
        <v>519</v>
      </c>
      <c r="I124" s="6">
        <v>553</v>
      </c>
      <c r="J124" s="6">
        <v>551</v>
      </c>
      <c r="K124" s="6">
        <v>512</v>
      </c>
      <c r="L124" s="6">
        <v>443</v>
      </c>
      <c r="M124" s="6">
        <v>340</v>
      </c>
      <c r="N124" s="6">
        <v>233</v>
      </c>
      <c r="O124" s="6">
        <v>145</v>
      </c>
      <c r="P124" s="6">
        <v>64</v>
      </c>
      <c r="Q124" s="7">
        <v>13</v>
      </c>
    </row>
    <row r="125" spans="1:17" ht="15.75" thickBot="1" x14ac:dyDescent="0.3">
      <c r="A125" s="19" t="s">
        <v>7</v>
      </c>
      <c r="B125" s="6">
        <v>9</v>
      </c>
      <c r="C125" s="6">
        <v>54</v>
      </c>
      <c r="D125" s="6">
        <v>134</v>
      </c>
      <c r="E125" s="6">
        <v>237</v>
      </c>
      <c r="F125" s="6">
        <v>339</v>
      </c>
      <c r="G125" s="6">
        <v>434</v>
      </c>
      <c r="H125" s="6">
        <v>499</v>
      </c>
      <c r="I125" s="6">
        <v>540</v>
      </c>
      <c r="J125" s="6">
        <v>530</v>
      </c>
      <c r="K125" s="6">
        <v>501</v>
      </c>
      <c r="L125" s="6">
        <v>438</v>
      </c>
      <c r="M125" s="6">
        <v>345</v>
      </c>
      <c r="N125" s="6">
        <v>224</v>
      </c>
      <c r="O125" s="6">
        <v>143</v>
      </c>
      <c r="P125" s="6">
        <v>60</v>
      </c>
      <c r="Q125" s="7">
        <v>9</v>
      </c>
    </row>
    <row r="126" spans="1:17" ht="15.75" thickBot="1" x14ac:dyDescent="0.3">
      <c r="A126" s="19" t="s">
        <v>48</v>
      </c>
      <c r="B126" s="6">
        <v>1</v>
      </c>
      <c r="C126" s="6">
        <v>28</v>
      </c>
      <c r="D126" s="6">
        <v>102</v>
      </c>
      <c r="E126" s="6">
        <v>202</v>
      </c>
      <c r="F126" s="6">
        <v>310</v>
      </c>
      <c r="G126" s="6">
        <v>411</v>
      </c>
      <c r="H126" s="6">
        <v>492</v>
      </c>
      <c r="I126" s="6">
        <v>531</v>
      </c>
      <c r="J126" s="6">
        <v>519</v>
      </c>
      <c r="K126" s="6">
        <v>481</v>
      </c>
      <c r="L126" s="6">
        <v>406</v>
      </c>
      <c r="M126" s="6">
        <v>303</v>
      </c>
      <c r="N126" s="6">
        <v>194</v>
      </c>
      <c r="O126" s="6">
        <v>94</v>
      </c>
      <c r="P126" s="6">
        <v>25</v>
      </c>
      <c r="Q126" s="7">
        <v>1</v>
      </c>
    </row>
    <row r="127" spans="1:17" ht="15.75" thickBot="1" x14ac:dyDescent="0.3">
      <c r="A127" s="19" t="s">
        <v>49</v>
      </c>
      <c r="B127" s="6"/>
      <c r="C127" s="6">
        <v>2</v>
      </c>
      <c r="D127" s="6">
        <v>40</v>
      </c>
      <c r="E127" s="6">
        <v>123</v>
      </c>
      <c r="F127" s="6">
        <v>223</v>
      </c>
      <c r="G127" s="6">
        <v>325</v>
      </c>
      <c r="H127" s="6">
        <v>392</v>
      </c>
      <c r="I127" s="6">
        <v>433</v>
      </c>
      <c r="J127" s="6">
        <v>426</v>
      </c>
      <c r="K127" s="6">
        <v>391</v>
      </c>
      <c r="L127" s="6">
        <v>310</v>
      </c>
      <c r="M127" s="6">
        <v>225</v>
      </c>
      <c r="N127" s="6">
        <v>126</v>
      </c>
      <c r="O127" s="6">
        <v>39</v>
      </c>
      <c r="P127" s="6">
        <v>2</v>
      </c>
      <c r="Q127" s="7"/>
    </row>
    <row r="128" spans="1:17" ht="15.75" thickBot="1" x14ac:dyDescent="0.3">
      <c r="A128" s="19" t="s">
        <v>50</v>
      </c>
      <c r="B128" s="6"/>
      <c r="C128" s="6"/>
      <c r="D128" s="6">
        <v>6</v>
      </c>
      <c r="E128" s="6">
        <v>50</v>
      </c>
      <c r="F128" s="6">
        <v>141</v>
      </c>
      <c r="G128" s="6">
        <v>207</v>
      </c>
      <c r="H128" s="6">
        <v>270</v>
      </c>
      <c r="I128" s="6">
        <v>312</v>
      </c>
      <c r="J128" s="6">
        <v>310</v>
      </c>
      <c r="K128" s="6">
        <v>273</v>
      </c>
      <c r="L128" s="6">
        <v>205</v>
      </c>
      <c r="M128" s="6">
        <v>128</v>
      </c>
      <c r="N128" s="6">
        <v>48</v>
      </c>
      <c r="O128" s="6">
        <v>4</v>
      </c>
      <c r="P128" s="6"/>
      <c r="Q128" s="7"/>
    </row>
    <row r="129" spans="1:17" ht="15.75" thickBot="1" x14ac:dyDescent="0.3">
      <c r="A129" s="19" t="s">
        <v>51</v>
      </c>
      <c r="B129" s="6"/>
      <c r="C129" s="6"/>
      <c r="D129" s="6"/>
      <c r="E129" s="6">
        <v>7</v>
      </c>
      <c r="F129" s="6">
        <v>49</v>
      </c>
      <c r="G129" s="6">
        <v>107</v>
      </c>
      <c r="H129" s="6">
        <v>153</v>
      </c>
      <c r="I129" s="6">
        <v>181</v>
      </c>
      <c r="J129" s="6">
        <v>185</v>
      </c>
      <c r="K129" s="6">
        <v>158</v>
      </c>
      <c r="L129" s="6">
        <v>107</v>
      </c>
      <c r="M129" s="6">
        <v>51</v>
      </c>
      <c r="N129" s="6">
        <v>9</v>
      </c>
      <c r="O129" s="6"/>
      <c r="P129" s="6"/>
      <c r="Q129" s="7"/>
    </row>
    <row r="130" spans="1:17" ht="15.75" thickBot="1" x14ac:dyDescent="0.3">
      <c r="A130" s="20" t="s">
        <v>52</v>
      </c>
      <c r="B130" s="10"/>
      <c r="C130" s="10"/>
      <c r="D130" s="10"/>
      <c r="E130" s="10">
        <v>1</v>
      </c>
      <c r="F130" s="10">
        <v>26</v>
      </c>
      <c r="G130" s="10">
        <v>78</v>
      </c>
      <c r="H130" s="10">
        <v>125</v>
      </c>
      <c r="I130" s="10">
        <v>152</v>
      </c>
      <c r="J130" s="10">
        <v>153</v>
      </c>
      <c r="K130" s="10">
        <v>125</v>
      </c>
      <c r="L130" s="10">
        <v>78</v>
      </c>
      <c r="M130" s="10">
        <v>28</v>
      </c>
      <c r="N130" s="10">
        <v>1</v>
      </c>
      <c r="O130" s="10"/>
      <c r="P130" s="10"/>
      <c r="Q130" s="11"/>
    </row>
    <row r="131" spans="1:17" ht="15.75" thickTop="1" x14ac:dyDescent="0.25"/>
    <row r="132" spans="1:17" x14ac:dyDescent="0.25">
      <c r="A132" s="16" t="s">
        <v>107</v>
      </c>
    </row>
    <row r="133" spans="1:17" ht="15.75" thickBot="1" x14ac:dyDescent="0.3">
      <c r="A133" s="13" t="s">
        <v>253</v>
      </c>
    </row>
    <row r="134" spans="1:17" ht="16.5" thickTop="1" thickBot="1" x14ac:dyDescent="0.3">
      <c r="A134" s="142" t="s">
        <v>0</v>
      </c>
      <c r="B134" s="171" t="s">
        <v>231</v>
      </c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3"/>
    </row>
    <row r="135" spans="1:17" ht="15.75" thickTop="1" x14ac:dyDescent="0.25">
      <c r="A135" s="143"/>
      <c r="B135" s="18">
        <v>4</v>
      </c>
      <c r="C135" s="18">
        <v>5</v>
      </c>
      <c r="D135" s="18">
        <v>6</v>
      </c>
      <c r="E135" s="18">
        <v>7</v>
      </c>
      <c r="F135" s="18">
        <v>8</v>
      </c>
      <c r="G135" s="18">
        <v>9</v>
      </c>
      <c r="H135" s="174" t="s">
        <v>233</v>
      </c>
      <c r="I135" s="174" t="s">
        <v>234</v>
      </c>
      <c r="J135" s="174" t="s">
        <v>235</v>
      </c>
      <c r="K135" s="174" t="s">
        <v>236</v>
      </c>
      <c r="L135" s="174" t="s">
        <v>237</v>
      </c>
      <c r="M135" s="174" t="s">
        <v>238</v>
      </c>
      <c r="N135" s="174" t="s">
        <v>239</v>
      </c>
      <c r="O135" s="174" t="s">
        <v>240</v>
      </c>
      <c r="P135" s="174" t="s">
        <v>241</v>
      </c>
      <c r="Q135" s="177" t="s">
        <v>242</v>
      </c>
    </row>
    <row r="136" spans="1:17" x14ac:dyDescent="0.25">
      <c r="A136" s="143"/>
      <c r="B136" s="18" t="s">
        <v>232</v>
      </c>
      <c r="C136" s="18" t="s">
        <v>232</v>
      </c>
      <c r="D136" s="18" t="s">
        <v>232</v>
      </c>
      <c r="E136" s="18" t="s">
        <v>232</v>
      </c>
      <c r="F136" s="18" t="s">
        <v>232</v>
      </c>
      <c r="G136" s="18" t="s">
        <v>232</v>
      </c>
      <c r="H136" s="175"/>
      <c r="I136" s="175"/>
      <c r="J136" s="175"/>
      <c r="K136" s="175"/>
      <c r="L136" s="175"/>
      <c r="M136" s="175"/>
      <c r="N136" s="175"/>
      <c r="O136" s="175"/>
      <c r="P136" s="175"/>
      <c r="Q136" s="178"/>
    </row>
    <row r="137" spans="1:17" ht="15.75" thickBot="1" x14ac:dyDescent="0.3">
      <c r="A137" s="144"/>
      <c r="B137" s="14">
        <v>5</v>
      </c>
      <c r="C137" s="14">
        <v>6</v>
      </c>
      <c r="D137" s="14">
        <v>7</v>
      </c>
      <c r="E137" s="14">
        <v>8</v>
      </c>
      <c r="F137" s="14">
        <v>9</v>
      </c>
      <c r="G137" s="14">
        <v>10</v>
      </c>
      <c r="H137" s="176"/>
      <c r="I137" s="176"/>
      <c r="J137" s="176"/>
      <c r="K137" s="176"/>
      <c r="L137" s="176"/>
      <c r="M137" s="176"/>
      <c r="N137" s="176"/>
      <c r="O137" s="176"/>
      <c r="P137" s="176"/>
      <c r="Q137" s="179"/>
    </row>
    <row r="138" spans="1:17" ht="16.5" thickTop="1" thickBot="1" x14ac:dyDescent="0.3">
      <c r="A138" s="19" t="s">
        <v>243</v>
      </c>
      <c r="B138" s="6"/>
      <c r="C138" s="6"/>
      <c r="D138" s="6"/>
      <c r="E138" s="6">
        <v>3</v>
      </c>
      <c r="F138" s="6">
        <v>24</v>
      </c>
      <c r="G138" s="6">
        <v>44</v>
      </c>
      <c r="H138" s="6">
        <v>108</v>
      </c>
      <c r="I138" s="6">
        <v>122</v>
      </c>
      <c r="J138" s="6">
        <v>138</v>
      </c>
      <c r="K138" s="6">
        <v>120</v>
      </c>
      <c r="L138" s="6">
        <v>78</v>
      </c>
      <c r="M138" s="6">
        <v>29</v>
      </c>
      <c r="N138" s="6">
        <v>8</v>
      </c>
      <c r="O138" s="6"/>
      <c r="P138" s="6"/>
      <c r="Q138" s="7"/>
    </row>
    <row r="139" spans="1:17" ht="15.75" thickBot="1" x14ac:dyDescent="0.3">
      <c r="A139" s="19" t="s">
        <v>46</v>
      </c>
      <c r="B139" s="6"/>
      <c r="C139" s="6"/>
      <c r="D139" s="6"/>
      <c r="E139" s="6">
        <v>14</v>
      </c>
      <c r="F139" s="6">
        <v>58</v>
      </c>
      <c r="G139" s="6">
        <v>120</v>
      </c>
      <c r="H139" s="6">
        <v>176</v>
      </c>
      <c r="I139" s="6">
        <v>198</v>
      </c>
      <c r="J139" s="6">
        <v>229</v>
      </c>
      <c r="K139" s="6">
        <v>205</v>
      </c>
      <c r="L139" s="6">
        <v>153</v>
      </c>
      <c r="M139" s="6">
        <v>94</v>
      </c>
      <c r="N139" s="6">
        <v>31</v>
      </c>
      <c r="O139" s="6">
        <v>4</v>
      </c>
      <c r="P139" s="6"/>
      <c r="Q139" s="7"/>
    </row>
    <row r="140" spans="1:17" ht="15.75" thickBot="1" x14ac:dyDescent="0.3">
      <c r="A140" s="19" t="s">
        <v>3</v>
      </c>
      <c r="B140" s="6"/>
      <c r="C140" s="6"/>
      <c r="D140" s="6">
        <v>13</v>
      </c>
      <c r="E140" s="6">
        <v>59</v>
      </c>
      <c r="F140" s="6">
        <v>135</v>
      </c>
      <c r="G140" s="6">
        <v>219</v>
      </c>
      <c r="H140" s="6">
        <v>283</v>
      </c>
      <c r="I140" s="6">
        <v>327</v>
      </c>
      <c r="J140" s="6">
        <v>344</v>
      </c>
      <c r="K140" s="6">
        <v>316</v>
      </c>
      <c r="L140" s="6">
        <v>258</v>
      </c>
      <c r="M140" s="6">
        <v>177</v>
      </c>
      <c r="N140" s="6">
        <v>89</v>
      </c>
      <c r="O140" s="6">
        <v>22</v>
      </c>
      <c r="P140" s="6">
        <v>1</v>
      </c>
      <c r="Q140" s="7"/>
    </row>
    <row r="141" spans="1:17" ht="15.75" thickBot="1" x14ac:dyDescent="0.3">
      <c r="A141" s="19" t="s">
        <v>47</v>
      </c>
      <c r="B141" s="6">
        <v>1</v>
      </c>
      <c r="C141" s="6">
        <v>12</v>
      </c>
      <c r="D141" s="6">
        <v>64</v>
      </c>
      <c r="E141" s="6">
        <v>146</v>
      </c>
      <c r="F141" s="6">
        <v>244</v>
      </c>
      <c r="G141" s="6">
        <v>344</v>
      </c>
      <c r="H141" s="6">
        <v>411</v>
      </c>
      <c r="I141" s="6">
        <v>436</v>
      </c>
      <c r="J141" s="6">
        <v>440</v>
      </c>
      <c r="K141" s="6">
        <v>434</v>
      </c>
      <c r="L141" s="6">
        <v>355</v>
      </c>
      <c r="M141" s="6">
        <v>246</v>
      </c>
      <c r="N141" s="6">
        <v>163</v>
      </c>
      <c r="O141" s="6">
        <v>70</v>
      </c>
      <c r="P141" s="6">
        <v>15</v>
      </c>
      <c r="Q141" s="7">
        <v>1</v>
      </c>
    </row>
    <row r="142" spans="1:17" ht="15.75" thickBot="1" x14ac:dyDescent="0.3">
      <c r="A142" s="19" t="s">
        <v>5</v>
      </c>
      <c r="B142" s="6">
        <v>6</v>
      </c>
      <c r="C142" s="6">
        <v>45</v>
      </c>
      <c r="D142" s="6">
        <v>126</v>
      </c>
      <c r="E142" s="6">
        <v>223</v>
      </c>
      <c r="F142" s="6">
        <v>338</v>
      </c>
      <c r="G142" s="6">
        <v>428</v>
      </c>
      <c r="H142" s="6">
        <v>484</v>
      </c>
      <c r="I142" s="6">
        <v>508</v>
      </c>
      <c r="J142" s="6">
        <v>508</v>
      </c>
      <c r="K142" s="6">
        <v>449</v>
      </c>
      <c r="L142" s="6">
        <v>409</v>
      </c>
      <c r="M142" s="6">
        <v>321</v>
      </c>
      <c r="N142" s="6">
        <v>268</v>
      </c>
      <c r="O142" s="6">
        <v>122</v>
      </c>
      <c r="P142" s="6">
        <v>39</v>
      </c>
      <c r="Q142" s="7">
        <v>6</v>
      </c>
    </row>
    <row r="143" spans="1:17" ht="15.75" thickBot="1" x14ac:dyDescent="0.3">
      <c r="A143" s="19" t="s">
        <v>6</v>
      </c>
      <c r="B143" s="6">
        <v>10</v>
      </c>
      <c r="C143" s="6">
        <v>59</v>
      </c>
      <c r="D143" s="6">
        <v>131</v>
      </c>
      <c r="E143" s="6">
        <v>226</v>
      </c>
      <c r="F143" s="6">
        <v>339</v>
      </c>
      <c r="G143" s="6">
        <v>400</v>
      </c>
      <c r="H143" s="6">
        <v>499</v>
      </c>
      <c r="I143" s="6">
        <v>515</v>
      </c>
      <c r="J143" s="6">
        <v>537</v>
      </c>
      <c r="K143" s="6">
        <v>511</v>
      </c>
      <c r="L143" s="6">
        <v>455</v>
      </c>
      <c r="M143" s="6">
        <v>366</v>
      </c>
      <c r="N143" s="6">
        <v>255</v>
      </c>
      <c r="O143" s="6">
        <v>152</v>
      </c>
      <c r="P143" s="6">
        <v>67</v>
      </c>
      <c r="Q143" s="7">
        <v>14</v>
      </c>
    </row>
    <row r="144" spans="1:17" ht="15.75" thickBot="1" x14ac:dyDescent="0.3">
      <c r="A144" s="19" t="s">
        <v>7</v>
      </c>
      <c r="B144" s="6">
        <v>7</v>
      </c>
      <c r="C144" s="6">
        <v>50</v>
      </c>
      <c r="D144" s="6">
        <v>128</v>
      </c>
      <c r="E144" s="6">
        <v>231</v>
      </c>
      <c r="F144" s="6">
        <v>340</v>
      </c>
      <c r="G144" s="6">
        <v>436</v>
      </c>
      <c r="H144" s="6">
        <v>471</v>
      </c>
      <c r="I144" s="6">
        <v>497</v>
      </c>
      <c r="J144" s="6">
        <v>555</v>
      </c>
      <c r="K144" s="6">
        <v>519</v>
      </c>
      <c r="L144" s="6">
        <v>461</v>
      </c>
      <c r="M144" s="6">
        <v>370</v>
      </c>
      <c r="N144" s="6">
        <v>262</v>
      </c>
      <c r="O144" s="6">
        <v>156</v>
      </c>
      <c r="P144" s="6">
        <v>59</v>
      </c>
      <c r="Q144" s="7">
        <v>12</v>
      </c>
    </row>
    <row r="145" spans="1:17" ht="15.75" thickBot="1" x14ac:dyDescent="0.3">
      <c r="A145" s="19" t="s">
        <v>48</v>
      </c>
      <c r="B145" s="6">
        <v>1</v>
      </c>
      <c r="C145" s="6">
        <v>20</v>
      </c>
      <c r="D145" s="6">
        <v>85</v>
      </c>
      <c r="E145" s="6">
        <v>177</v>
      </c>
      <c r="F145" s="6">
        <v>279</v>
      </c>
      <c r="G145" s="6">
        <v>379</v>
      </c>
      <c r="H145" s="6">
        <v>460</v>
      </c>
      <c r="I145" s="6">
        <v>479</v>
      </c>
      <c r="J145" s="6">
        <v>501</v>
      </c>
      <c r="K145" s="6">
        <v>471</v>
      </c>
      <c r="L145" s="6">
        <v>412</v>
      </c>
      <c r="M145" s="6">
        <v>371</v>
      </c>
      <c r="N145" s="6">
        <v>218</v>
      </c>
      <c r="O145" s="6">
        <v>108</v>
      </c>
      <c r="P145" s="6">
        <v>29</v>
      </c>
      <c r="Q145" s="7">
        <v>5</v>
      </c>
    </row>
    <row r="146" spans="1:17" ht="15.75" thickBot="1" x14ac:dyDescent="0.3">
      <c r="A146" s="19" t="s">
        <v>49</v>
      </c>
      <c r="B146" s="6"/>
      <c r="C146" s="6">
        <v>3</v>
      </c>
      <c r="D146" s="6">
        <v>33</v>
      </c>
      <c r="E146" s="6">
        <v>105</v>
      </c>
      <c r="F146" s="6">
        <v>194</v>
      </c>
      <c r="G146" s="6">
        <v>303</v>
      </c>
      <c r="H146" s="6">
        <v>381</v>
      </c>
      <c r="I146" s="6">
        <v>419</v>
      </c>
      <c r="J146" s="6">
        <v>434</v>
      </c>
      <c r="K146" s="6">
        <v>402</v>
      </c>
      <c r="L146" s="6">
        <v>317</v>
      </c>
      <c r="M146" s="6">
        <v>221</v>
      </c>
      <c r="N146" s="6">
        <v>108</v>
      </c>
      <c r="O146" s="6">
        <v>33</v>
      </c>
      <c r="P146" s="6">
        <v>3</v>
      </c>
      <c r="Q146" s="7"/>
    </row>
    <row r="147" spans="1:17" ht="15.75" thickBot="1" x14ac:dyDescent="0.3">
      <c r="A147" s="19" t="s">
        <v>50</v>
      </c>
      <c r="B147" s="6"/>
      <c r="C147" s="6"/>
      <c r="D147" s="6">
        <v>7</v>
      </c>
      <c r="E147" s="6">
        <v>43</v>
      </c>
      <c r="F147" s="6">
        <v>113</v>
      </c>
      <c r="G147" s="6">
        <v>184</v>
      </c>
      <c r="H147" s="6">
        <v>247</v>
      </c>
      <c r="I147" s="6">
        <v>278</v>
      </c>
      <c r="J147" s="6">
        <v>284</v>
      </c>
      <c r="K147" s="6">
        <v>253</v>
      </c>
      <c r="L147" s="6">
        <v>185</v>
      </c>
      <c r="M147" s="6">
        <v>104</v>
      </c>
      <c r="N147" s="6">
        <v>31</v>
      </c>
      <c r="O147" s="6">
        <v>3</v>
      </c>
      <c r="P147" s="6"/>
      <c r="Q147" s="7"/>
    </row>
    <row r="148" spans="1:17" ht="15.75" thickBot="1" x14ac:dyDescent="0.3">
      <c r="A148" s="19" t="s">
        <v>51</v>
      </c>
      <c r="B148" s="6"/>
      <c r="C148" s="6"/>
      <c r="D148" s="6">
        <v>1</v>
      </c>
      <c r="E148" s="6">
        <v>10</v>
      </c>
      <c r="F148" s="6">
        <v>47</v>
      </c>
      <c r="G148" s="6">
        <v>97</v>
      </c>
      <c r="H148" s="6">
        <v>140</v>
      </c>
      <c r="I148" s="6">
        <v>163</v>
      </c>
      <c r="J148" s="6">
        <v>158</v>
      </c>
      <c r="K148" s="6">
        <v>124</v>
      </c>
      <c r="L148" s="6">
        <v>81</v>
      </c>
      <c r="M148" s="6">
        <v>32</v>
      </c>
      <c r="N148" s="6">
        <v>5</v>
      </c>
      <c r="O148" s="6"/>
      <c r="P148" s="6"/>
      <c r="Q148" s="7"/>
    </row>
    <row r="149" spans="1:17" ht="15.75" thickBot="1" x14ac:dyDescent="0.3">
      <c r="A149" s="20" t="s">
        <v>52</v>
      </c>
      <c r="B149" s="10"/>
      <c r="C149" s="10"/>
      <c r="D149" s="10"/>
      <c r="E149" s="10">
        <v>2</v>
      </c>
      <c r="F149" s="10">
        <v>23</v>
      </c>
      <c r="G149" s="10">
        <v>61</v>
      </c>
      <c r="H149" s="10">
        <v>92</v>
      </c>
      <c r="I149" s="10">
        <v>110</v>
      </c>
      <c r="J149" s="10">
        <v>108</v>
      </c>
      <c r="K149" s="10">
        <v>82</v>
      </c>
      <c r="L149" s="10">
        <v>44</v>
      </c>
      <c r="M149" s="10">
        <v>13</v>
      </c>
      <c r="N149" s="10"/>
      <c r="O149" s="10"/>
      <c r="P149" s="10"/>
      <c r="Q149" s="11"/>
    </row>
    <row r="150" spans="1:17" ht="15.75" thickTop="1" x14ac:dyDescent="0.25"/>
    <row r="151" spans="1:17" ht="15.75" thickBot="1" x14ac:dyDescent="0.3">
      <c r="A151" s="13" t="s">
        <v>254</v>
      </c>
      <c r="B151" t="s">
        <v>255</v>
      </c>
    </row>
    <row r="152" spans="1:17" ht="16.5" thickTop="1" thickBot="1" x14ac:dyDescent="0.3">
      <c r="A152" s="142" t="s">
        <v>0</v>
      </c>
      <c r="B152" s="171" t="s">
        <v>231</v>
      </c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3"/>
    </row>
    <row r="153" spans="1:17" ht="15.75" thickTop="1" x14ac:dyDescent="0.25">
      <c r="A153" s="143"/>
      <c r="B153" s="18">
        <v>4</v>
      </c>
      <c r="C153" s="18">
        <v>5</v>
      </c>
      <c r="D153" s="18">
        <v>6</v>
      </c>
      <c r="E153" s="18">
        <v>7</v>
      </c>
      <c r="F153" s="18">
        <v>8</v>
      </c>
      <c r="G153" s="18">
        <v>9</v>
      </c>
      <c r="H153" s="174" t="s">
        <v>233</v>
      </c>
      <c r="I153" s="174" t="s">
        <v>234</v>
      </c>
      <c r="J153" s="174" t="s">
        <v>235</v>
      </c>
      <c r="K153" s="174" t="s">
        <v>236</v>
      </c>
      <c r="L153" s="174" t="s">
        <v>237</v>
      </c>
      <c r="M153" s="174" t="s">
        <v>238</v>
      </c>
      <c r="N153" s="174" t="s">
        <v>239</v>
      </c>
      <c r="O153" s="174" t="s">
        <v>240</v>
      </c>
      <c r="P153" s="174" t="s">
        <v>241</v>
      </c>
      <c r="Q153" s="177" t="s">
        <v>242</v>
      </c>
    </row>
    <row r="154" spans="1:17" x14ac:dyDescent="0.25">
      <c r="A154" s="143"/>
      <c r="B154" s="18" t="s">
        <v>232</v>
      </c>
      <c r="C154" s="18" t="s">
        <v>232</v>
      </c>
      <c r="D154" s="18" t="s">
        <v>232</v>
      </c>
      <c r="E154" s="18" t="s">
        <v>232</v>
      </c>
      <c r="F154" s="18" t="s">
        <v>232</v>
      </c>
      <c r="G154" s="18" t="s">
        <v>232</v>
      </c>
      <c r="H154" s="175"/>
      <c r="I154" s="175"/>
      <c r="J154" s="175"/>
      <c r="K154" s="175"/>
      <c r="L154" s="175"/>
      <c r="M154" s="175"/>
      <c r="N154" s="175"/>
      <c r="O154" s="175"/>
      <c r="P154" s="175"/>
      <c r="Q154" s="178"/>
    </row>
    <row r="155" spans="1:17" ht="15.75" thickBot="1" x14ac:dyDescent="0.3">
      <c r="A155" s="144"/>
      <c r="B155" s="14">
        <v>5</v>
      </c>
      <c r="C155" s="14">
        <v>6</v>
      </c>
      <c r="D155" s="14">
        <v>7</v>
      </c>
      <c r="E155" s="14">
        <v>8</v>
      </c>
      <c r="F155" s="14">
        <v>9</v>
      </c>
      <c r="G155" s="14">
        <v>10</v>
      </c>
      <c r="H155" s="176"/>
      <c r="I155" s="176"/>
      <c r="J155" s="176"/>
      <c r="K155" s="176"/>
      <c r="L155" s="176"/>
      <c r="M155" s="176"/>
      <c r="N155" s="176"/>
      <c r="O155" s="176"/>
      <c r="P155" s="176"/>
      <c r="Q155" s="179"/>
    </row>
    <row r="156" spans="1:17" ht="16.5" thickTop="1" thickBot="1" x14ac:dyDescent="0.3">
      <c r="A156" s="19" t="s">
        <v>243</v>
      </c>
      <c r="B156" s="6"/>
      <c r="C156" s="6"/>
      <c r="D156" s="6"/>
      <c r="E156" s="6">
        <v>7</v>
      </c>
      <c r="F156" s="6">
        <v>46</v>
      </c>
      <c r="G156" s="6">
        <v>117</v>
      </c>
      <c r="H156" s="6">
        <v>180</v>
      </c>
      <c r="I156" s="6">
        <v>218</v>
      </c>
      <c r="J156" s="6">
        <v>224</v>
      </c>
      <c r="K156" s="6">
        <v>187</v>
      </c>
      <c r="L156" s="6">
        <v>125</v>
      </c>
      <c r="M156" s="6">
        <v>51</v>
      </c>
      <c r="N156" s="6">
        <v>6</v>
      </c>
      <c r="O156" s="6"/>
      <c r="P156" s="6"/>
      <c r="Q156" s="7"/>
    </row>
    <row r="157" spans="1:17" ht="15.75" thickBot="1" x14ac:dyDescent="0.3">
      <c r="A157" s="19" t="s">
        <v>46</v>
      </c>
      <c r="B157" s="6"/>
      <c r="C157" s="6"/>
      <c r="D157" s="6">
        <v>2</v>
      </c>
      <c r="E157" s="6">
        <v>33</v>
      </c>
      <c r="F157" s="6">
        <v>103</v>
      </c>
      <c r="G157" s="6">
        <v>175</v>
      </c>
      <c r="H157" s="6">
        <v>239</v>
      </c>
      <c r="I157" s="6">
        <v>275</v>
      </c>
      <c r="J157" s="6">
        <v>285</v>
      </c>
      <c r="K157" s="6">
        <v>241</v>
      </c>
      <c r="L157" s="6">
        <v>187</v>
      </c>
      <c r="M157" s="6">
        <v>105</v>
      </c>
      <c r="N157" s="6">
        <v>54</v>
      </c>
      <c r="O157" s="6">
        <v>1</v>
      </c>
      <c r="P157" s="6"/>
      <c r="Q157" s="7"/>
    </row>
    <row r="158" spans="1:17" ht="15.75" thickBot="1" x14ac:dyDescent="0.3">
      <c r="A158" s="19" t="s">
        <v>3</v>
      </c>
      <c r="B158" s="6"/>
      <c r="C158" s="6">
        <v>1</v>
      </c>
      <c r="D158" s="6">
        <v>26</v>
      </c>
      <c r="E158" s="6">
        <v>107</v>
      </c>
      <c r="F158" s="6">
        <v>209</v>
      </c>
      <c r="G158" s="6">
        <v>305</v>
      </c>
      <c r="H158" s="6">
        <v>381</v>
      </c>
      <c r="I158" s="6">
        <v>425</v>
      </c>
      <c r="J158" s="6">
        <v>424</v>
      </c>
      <c r="K158" s="6">
        <v>394</v>
      </c>
      <c r="L158" s="6">
        <v>316</v>
      </c>
      <c r="M158" s="6">
        <v>217</v>
      </c>
      <c r="N158" s="6">
        <v>112</v>
      </c>
      <c r="O158" s="6">
        <v>26</v>
      </c>
      <c r="P158" s="6">
        <v>1</v>
      </c>
      <c r="Q158" s="7"/>
    </row>
    <row r="159" spans="1:17" ht="15.75" thickBot="1" x14ac:dyDescent="0.3">
      <c r="A159" s="19" t="s">
        <v>47</v>
      </c>
      <c r="B159" s="6">
        <v>1</v>
      </c>
      <c r="C159" s="6">
        <v>18</v>
      </c>
      <c r="D159" s="6">
        <v>90</v>
      </c>
      <c r="E159" s="6">
        <v>190</v>
      </c>
      <c r="F159" s="6">
        <v>287</v>
      </c>
      <c r="G159" s="6">
        <v>385</v>
      </c>
      <c r="H159" s="6">
        <v>448</v>
      </c>
      <c r="I159" s="6">
        <v>491</v>
      </c>
      <c r="J159" s="6">
        <v>482</v>
      </c>
      <c r="K159" s="6">
        <v>455</v>
      </c>
      <c r="L159" s="6">
        <v>384</v>
      </c>
      <c r="M159" s="6">
        <v>280</v>
      </c>
      <c r="N159" s="6">
        <v>177</v>
      </c>
      <c r="O159" s="6">
        <v>80</v>
      </c>
      <c r="P159" s="6">
        <v>14</v>
      </c>
      <c r="Q159" s="7"/>
    </row>
    <row r="160" spans="1:17" ht="15.75" thickBot="1" x14ac:dyDescent="0.3">
      <c r="A160" s="19" t="s">
        <v>5</v>
      </c>
      <c r="B160" s="6">
        <v>8</v>
      </c>
      <c r="C160" s="6">
        <v>59</v>
      </c>
      <c r="D160" s="6">
        <v>151</v>
      </c>
      <c r="E160" s="6">
        <v>261</v>
      </c>
      <c r="F160" s="6">
        <v>341</v>
      </c>
      <c r="G160" s="6">
        <v>421</v>
      </c>
      <c r="H160" s="6">
        <v>469</v>
      </c>
      <c r="I160" s="6">
        <v>476</v>
      </c>
      <c r="J160" s="6">
        <v>469</v>
      </c>
      <c r="K160" s="6">
        <v>442</v>
      </c>
      <c r="L160" s="6">
        <v>382</v>
      </c>
      <c r="M160" s="6">
        <v>314</v>
      </c>
      <c r="N160" s="6">
        <v>222</v>
      </c>
      <c r="O160" s="6">
        <v>124</v>
      </c>
      <c r="P160" s="6">
        <v>52</v>
      </c>
      <c r="Q160" s="7">
        <v>6</v>
      </c>
    </row>
    <row r="161" spans="1:17" ht="15.75" thickBot="1" x14ac:dyDescent="0.3">
      <c r="A161" s="19" t="s">
        <v>6</v>
      </c>
      <c r="B161" s="6">
        <v>17</v>
      </c>
      <c r="C161" s="6">
        <v>81</v>
      </c>
      <c r="D161" s="6">
        <v>162</v>
      </c>
      <c r="E161" s="6">
        <v>270</v>
      </c>
      <c r="F161" s="6">
        <v>341</v>
      </c>
      <c r="G161" s="6">
        <v>414</v>
      </c>
      <c r="H161" s="6">
        <v>442</v>
      </c>
      <c r="I161" s="6">
        <v>456</v>
      </c>
      <c r="J161" s="6">
        <v>458</v>
      </c>
      <c r="K161" s="6">
        <v>424</v>
      </c>
      <c r="L161" s="6">
        <v>385</v>
      </c>
      <c r="M161" s="6">
        <v>334</v>
      </c>
      <c r="N161" s="6">
        <v>251</v>
      </c>
      <c r="O161" s="6">
        <v>167</v>
      </c>
      <c r="P161" s="6">
        <v>80</v>
      </c>
      <c r="Q161" s="7">
        <v>17</v>
      </c>
    </row>
    <row r="162" spans="1:17" ht="15.75" thickBot="1" x14ac:dyDescent="0.3">
      <c r="A162" s="19" t="s">
        <v>7</v>
      </c>
      <c r="B162" s="6">
        <v>13</v>
      </c>
      <c r="C162" s="6">
        <v>68</v>
      </c>
      <c r="D162" s="6">
        <v>163</v>
      </c>
      <c r="E162" s="6">
        <v>266</v>
      </c>
      <c r="F162" s="6">
        <v>352</v>
      </c>
      <c r="G162" s="6">
        <v>436</v>
      </c>
      <c r="H162" s="6">
        <v>451</v>
      </c>
      <c r="I162" s="6">
        <v>469</v>
      </c>
      <c r="J162" s="6">
        <v>467</v>
      </c>
      <c r="K162" s="6">
        <v>451</v>
      </c>
      <c r="L162" s="6">
        <v>418</v>
      </c>
      <c r="M162" s="6">
        <v>341</v>
      </c>
      <c r="N162" s="6">
        <v>260</v>
      </c>
      <c r="O162" s="6">
        <v>163</v>
      </c>
      <c r="P162" s="6">
        <v>75</v>
      </c>
      <c r="Q162" s="7">
        <v>15</v>
      </c>
    </row>
    <row r="163" spans="1:17" ht="15.75" thickBot="1" x14ac:dyDescent="0.3">
      <c r="A163" s="19" t="s">
        <v>48</v>
      </c>
      <c r="B163" s="6">
        <v>1</v>
      </c>
      <c r="C163" s="6">
        <v>37</v>
      </c>
      <c r="D163" s="6">
        <v>128</v>
      </c>
      <c r="E163" s="6">
        <v>243</v>
      </c>
      <c r="F163" s="6">
        <v>341</v>
      </c>
      <c r="G163" s="6">
        <v>416</v>
      </c>
      <c r="H163" s="6">
        <v>468</v>
      </c>
      <c r="I163" s="6">
        <v>480</v>
      </c>
      <c r="J163" s="6">
        <v>492</v>
      </c>
      <c r="K163" s="6">
        <v>462</v>
      </c>
      <c r="L163" s="6">
        <v>387</v>
      </c>
      <c r="M163" s="6">
        <v>339</v>
      </c>
      <c r="N163" s="6">
        <v>219</v>
      </c>
      <c r="O163" s="6">
        <v>118</v>
      </c>
      <c r="P163" s="6">
        <v>34</v>
      </c>
      <c r="Q163" s="7">
        <v>2</v>
      </c>
    </row>
    <row r="164" spans="1:17" ht="15.75" thickBot="1" x14ac:dyDescent="0.3">
      <c r="A164" s="19" t="s">
        <v>49</v>
      </c>
      <c r="B164" s="6"/>
      <c r="C164" s="6">
        <v>4</v>
      </c>
      <c r="D164" s="6">
        <v>58</v>
      </c>
      <c r="E164" s="6">
        <v>113</v>
      </c>
      <c r="F164" s="6">
        <v>265</v>
      </c>
      <c r="G164" s="6">
        <v>363</v>
      </c>
      <c r="H164" s="6">
        <v>418</v>
      </c>
      <c r="I164" s="6">
        <v>440</v>
      </c>
      <c r="J164" s="6">
        <v>430</v>
      </c>
      <c r="K164" s="6">
        <v>400</v>
      </c>
      <c r="L164" s="6">
        <v>336</v>
      </c>
      <c r="M164" s="6">
        <v>239</v>
      </c>
      <c r="N164" s="6">
        <v>148</v>
      </c>
      <c r="O164" s="6">
        <v>47</v>
      </c>
      <c r="P164" s="6">
        <v>3</v>
      </c>
      <c r="Q164" s="7"/>
    </row>
    <row r="165" spans="1:17" ht="15.75" thickBot="1" x14ac:dyDescent="0.3">
      <c r="A165" s="19" t="s">
        <v>50</v>
      </c>
      <c r="B165" s="6"/>
      <c r="C165" s="6"/>
      <c r="D165" s="6">
        <v>10</v>
      </c>
      <c r="E165" s="6">
        <v>72</v>
      </c>
      <c r="F165" s="6">
        <v>165</v>
      </c>
      <c r="G165" s="6">
        <v>257</v>
      </c>
      <c r="H165" s="6">
        <v>306</v>
      </c>
      <c r="I165" s="6">
        <v>345</v>
      </c>
      <c r="J165" s="6">
        <v>343</v>
      </c>
      <c r="K165" s="6">
        <v>310</v>
      </c>
      <c r="L165" s="6">
        <v>236</v>
      </c>
      <c r="M165" s="6">
        <v>148</v>
      </c>
      <c r="N165" s="6">
        <v>54</v>
      </c>
      <c r="O165" s="6">
        <v>6</v>
      </c>
      <c r="P165" s="6"/>
      <c r="Q165" s="7"/>
    </row>
    <row r="166" spans="1:17" ht="15.75" thickBot="1" x14ac:dyDescent="0.3">
      <c r="A166" s="19" t="s">
        <v>51</v>
      </c>
      <c r="B166" s="6"/>
      <c r="C166" s="6"/>
      <c r="D166" s="6"/>
      <c r="E166" s="6">
        <v>15</v>
      </c>
      <c r="F166" s="6">
        <v>76</v>
      </c>
      <c r="G166" s="6">
        <v>148</v>
      </c>
      <c r="H166" s="6">
        <v>204</v>
      </c>
      <c r="I166" s="6">
        <v>235</v>
      </c>
      <c r="J166" s="6">
        <v>228</v>
      </c>
      <c r="K166" s="6">
        <v>191</v>
      </c>
      <c r="L166" s="6">
        <v>132</v>
      </c>
      <c r="M166" s="6">
        <v>60</v>
      </c>
      <c r="N166" s="6">
        <v>7</v>
      </c>
      <c r="O166" s="6"/>
      <c r="P166" s="6"/>
      <c r="Q166" s="7"/>
    </row>
    <row r="167" spans="1:17" ht="15.75" thickBot="1" x14ac:dyDescent="0.3">
      <c r="A167" s="20" t="s">
        <v>52</v>
      </c>
      <c r="B167" s="10"/>
      <c r="C167" s="10"/>
      <c r="D167" s="10"/>
      <c r="E167" s="10">
        <v>3</v>
      </c>
      <c r="F167" s="10">
        <v>41</v>
      </c>
      <c r="G167" s="10">
        <v>110</v>
      </c>
      <c r="H167" s="10">
        <v>174</v>
      </c>
      <c r="I167" s="10">
        <v>194</v>
      </c>
      <c r="J167" s="10">
        <v>197</v>
      </c>
      <c r="K167" s="10">
        <v>187</v>
      </c>
      <c r="L167" s="10">
        <v>102</v>
      </c>
      <c r="M167" s="10">
        <v>30</v>
      </c>
      <c r="N167" s="10">
        <v>1</v>
      </c>
      <c r="O167" s="10"/>
      <c r="P167" s="10"/>
      <c r="Q167" s="11"/>
    </row>
    <row r="168" spans="1:17" ht="15.75" thickTop="1" x14ac:dyDescent="0.25"/>
    <row r="169" spans="1:17" ht="15.75" thickBot="1" x14ac:dyDescent="0.3">
      <c r="A169" s="13" t="s">
        <v>114</v>
      </c>
      <c r="B169" t="s">
        <v>256</v>
      </c>
    </row>
    <row r="170" spans="1:17" ht="16.5" thickTop="1" thickBot="1" x14ac:dyDescent="0.3">
      <c r="A170" s="142" t="s">
        <v>0</v>
      </c>
      <c r="B170" s="171" t="s">
        <v>231</v>
      </c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3"/>
    </row>
    <row r="171" spans="1:17" ht="15.75" thickTop="1" x14ac:dyDescent="0.25">
      <c r="A171" s="143"/>
      <c r="B171" s="18">
        <v>4</v>
      </c>
      <c r="C171" s="18">
        <v>5</v>
      </c>
      <c r="D171" s="18">
        <v>6</v>
      </c>
      <c r="E171" s="18">
        <v>7</v>
      </c>
      <c r="F171" s="18">
        <v>8</v>
      </c>
      <c r="G171" s="18">
        <v>9</v>
      </c>
      <c r="H171" s="174" t="s">
        <v>233</v>
      </c>
      <c r="I171" s="174" t="s">
        <v>234</v>
      </c>
      <c r="J171" s="174" t="s">
        <v>235</v>
      </c>
      <c r="K171" s="174" t="s">
        <v>236</v>
      </c>
      <c r="L171" s="174" t="s">
        <v>237</v>
      </c>
      <c r="M171" s="174" t="s">
        <v>238</v>
      </c>
      <c r="N171" s="174" t="s">
        <v>239</v>
      </c>
      <c r="O171" s="174" t="s">
        <v>240</v>
      </c>
      <c r="P171" s="174" t="s">
        <v>241</v>
      </c>
      <c r="Q171" s="177" t="s">
        <v>242</v>
      </c>
    </row>
    <row r="172" spans="1:17" x14ac:dyDescent="0.25">
      <c r="A172" s="143"/>
      <c r="B172" s="18" t="s">
        <v>232</v>
      </c>
      <c r="C172" s="18" t="s">
        <v>232</v>
      </c>
      <c r="D172" s="18" t="s">
        <v>232</v>
      </c>
      <c r="E172" s="18" t="s">
        <v>232</v>
      </c>
      <c r="F172" s="18" t="s">
        <v>232</v>
      </c>
      <c r="G172" s="18" t="s">
        <v>232</v>
      </c>
      <c r="H172" s="175"/>
      <c r="I172" s="175"/>
      <c r="J172" s="175"/>
      <c r="K172" s="175"/>
      <c r="L172" s="175"/>
      <c r="M172" s="175"/>
      <c r="N172" s="175"/>
      <c r="O172" s="175"/>
      <c r="P172" s="175"/>
      <c r="Q172" s="178"/>
    </row>
    <row r="173" spans="1:17" ht="15.75" thickBot="1" x14ac:dyDescent="0.3">
      <c r="A173" s="144"/>
      <c r="B173" s="14">
        <v>5</v>
      </c>
      <c r="C173" s="14">
        <v>6</v>
      </c>
      <c r="D173" s="14">
        <v>7</v>
      </c>
      <c r="E173" s="14">
        <v>8</v>
      </c>
      <c r="F173" s="14">
        <v>9</v>
      </c>
      <c r="G173" s="14">
        <v>10</v>
      </c>
      <c r="H173" s="176"/>
      <c r="I173" s="176"/>
      <c r="J173" s="176"/>
      <c r="K173" s="176"/>
      <c r="L173" s="176"/>
      <c r="M173" s="176"/>
      <c r="N173" s="176"/>
      <c r="O173" s="176"/>
      <c r="P173" s="176"/>
      <c r="Q173" s="179"/>
    </row>
    <row r="174" spans="1:17" ht="16.5" thickTop="1" thickBot="1" x14ac:dyDescent="0.3">
      <c r="A174" s="19" t="s">
        <v>243</v>
      </c>
      <c r="B174" s="6"/>
      <c r="C174" s="6"/>
      <c r="D174" s="6"/>
      <c r="E174" s="6">
        <v>2</v>
      </c>
      <c r="F174" s="6">
        <v>24</v>
      </c>
      <c r="G174" s="6">
        <v>71</v>
      </c>
      <c r="H174" s="6">
        <v>138</v>
      </c>
      <c r="I174" s="6">
        <v>186</v>
      </c>
      <c r="J174" s="6">
        <v>195</v>
      </c>
      <c r="K174" s="6">
        <v>167</v>
      </c>
      <c r="L174" s="6">
        <v>115</v>
      </c>
      <c r="M174" s="6">
        <v>57</v>
      </c>
      <c r="N174" s="6">
        <v>10</v>
      </c>
      <c r="O174" s="6"/>
      <c r="P174" s="6"/>
      <c r="Q174" s="7"/>
    </row>
    <row r="175" spans="1:17" ht="15.75" thickBot="1" x14ac:dyDescent="0.3">
      <c r="A175" s="19" t="s">
        <v>46</v>
      </c>
      <c r="B175" s="6"/>
      <c r="C175" s="6"/>
      <c r="D175" s="6">
        <v>1</v>
      </c>
      <c r="E175" s="6">
        <v>17</v>
      </c>
      <c r="F175" s="6">
        <v>63</v>
      </c>
      <c r="G175" s="6">
        <v>128</v>
      </c>
      <c r="H175" s="6">
        <v>202</v>
      </c>
      <c r="I175" s="6">
        <v>243</v>
      </c>
      <c r="J175" s="6">
        <v>258</v>
      </c>
      <c r="K175" s="6">
        <v>226</v>
      </c>
      <c r="L175" s="6">
        <v>165</v>
      </c>
      <c r="M175" s="6">
        <v>99</v>
      </c>
      <c r="N175" s="6">
        <v>37</v>
      </c>
      <c r="O175" s="6">
        <v>3</v>
      </c>
      <c r="P175" s="6"/>
      <c r="Q175" s="7"/>
    </row>
    <row r="176" spans="1:17" ht="15.75" thickBot="1" x14ac:dyDescent="0.3">
      <c r="A176" s="19" t="s">
        <v>3</v>
      </c>
      <c r="B176" s="6"/>
      <c r="C176" s="6">
        <v>1</v>
      </c>
      <c r="D176" s="6">
        <v>18</v>
      </c>
      <c r="E176" s="6">
        <v>75</v>
      </c>
      <c r="F176" s="6">
        <v>172</v>
      </c>
      <c r="G176" s="6">
        <v>273</v>
      </c>
      <c r="H176" s="6">
        <v>351</v>
      </c>
      <c r="I176" s="6">
        <v>402</v>
      </c>
      <c r="J176" s="6">
        <v>411</v>
      </c>
      <c r="K176" s="6">
        <v>382</v>
      </c>
      <c r="L176" s="6">
        <v>307</v>
      </c>
      <c r="M176" s="6">
        <v>208</v>
      </c>
      <c r="N176" s="6">
        <v>108</v>
      </c>
      <c r="O176" s="6">
        <v>31</v>
      </c>
      <c r="P176" s="6">
        <v>2</v>
      </c>
      <c r="Q176" s="7"/>
    </row>
    <row r="177" spans="1:17" ht="15.75" thickBot="1" x14ac:dyDescent="0.3">
      <c r="A177" s="19" t="s">
        <v>47</v>
      </c>
      <c r="B177" s="6"/>
      <c r="C177" s="6">
        <v>10</v>
      </c>
      <c r="D177" s="6">
        <v>64</v>
      </c>
      <c r="E177" s="6">
        <v>156</v>
      </c>
      <c r="F177" s="6">
        <v>263</v>
      </c>
      <c r="G177" s="6">
        <v>358</v>
      </c>
      <c r="H177" s="6">
        <v>432</v>
      </c>
      <c r="I177" s="6">
        <v>477</v>
      </c>
      <c r="J177" s="6">
        <v>485</v>
      </c>
      <c r="K177" s="6">
        <v>457</v>
      </c>
      <c r="L177" s="6">
        <v>383</v>
      </c>
      <c r="M177" s="6">
        <v>293</v>
      </c>
      <c r="N177" s="6">
        <v>191</v>
      </c>
      <c r="O177" s="6">
        <v>90</v>
      </c>
      <c r="P177" s="6">
        <v>20</v>
      </c>
      <c r="Q177" s="7">
        <v>1</v>
      </c>
    </row>
    <row r="178" spans="1:17" ht="15.75" thickBot="1" x14ac:dyDescent="0.3">
      <c r="A178" s="19" t="s">
        <v>5</v>
      </c>
      <c r="B178" s="6">
        <v>5</v>
      </c>
      <c r="C178" s="6">
        <v>42</v>
      </c>
      <c r="D178" s="6">
        <v>123</v>
      </c>
      <c r="E178" s="6">
        <v>234</v>
      </c>
      <c r="F178" s="6">
        <v>349</v>
      </c>
      <c r="G178" s="6">
        <v>451</v>
      </c>
      <c r="H178" s="6">
        <v>529</v>
      </c>
      <c r="I178" s="6">
        <v>559</v>
      </c>
      <c r="J178" s="6">
        <v>569</v>
      </c>
      <c r="K178" s="6">
        <v>538</v>
      </c>
      <c r="L178" s="6">
        <v>475</v>
      </c>
      <c r="M178" s="6">
        <v>379</v>
      </c>
      <c r="N178" s="6">
        <v>271</v>
      </c>
      <c r="O178" s="6">
        <v>156</v>
      </c>
      <c r="P178" s="6">
        <v>55</v>
      </c>
      <c r="Q178" s="7">
        <v>12</v>
      </c>
    </row>
    <row r="179" spans="1:17" ht="15.75" thickBot="1" x14ac:dyDescent="0.3">
      <c r="A179" s="19" t="s">
        <v>6</v>
      </c>
      <c r="B179" s="6">
        <v>14</v>
      </c>
      <c r="C179" s="6">
        <v>64</v>
      </c>
      <c r="D179" s="6">
        <v>153</v>
      </c>
      <c r="E179" s="6">
        <v>267</v>
      </c>
      <c r="F179" s="6">
        <v>378</v>
      </c>
      <c r="G179" s="6">
        <v>479</v>
      </c>
      <c r="H179" s="6">
        <v>557</v>
      </c>
      <c r="I179" s="6">
        <v>581</v>
      </c>
      <c r="J179" s="6">
        <v>603</v>
      </c>
      <c r="K179" s="6">
        <v>555</v>
      </c>
      <c r="L179" s="6">
        <v>490</v>
      </c>
      <c r="M179" s="6">
        <v>396</v>
      </c>
      <c r="N179" s="6">
        <v>281</v>
      </c>
      <c r="O179" s="6">
        <v>176</v>
      </c>
      <c r="P179" s="6">
        <v>70</v>
      </c>
      <c r="Q179" s="7">
        <v>22</v>
      </c>
    </row>
    <row r="180" spans="1:17" ht="15.75" thickBot="1" x14ac:dyDescent="0.3">
      <c r="A180" s="19" t="s">
        <v>7</v>
      </c>
      <c r="B180" s="6">
        <v>9</v>
      </c>
      <c r="C180" s="6">
        <v>55</v>
      </c>
      <c r="D180" s="6">
        <v>144</v>
      </c>
      <c r="E180" s="6">
        <v>258</v>
      </c>
      <c r="F180" s="6">
        <v>375</v>
      </c>
      <c r="G180" s="6">
        <v>491</v>
      </c>
      <c r="H180" s="6">
        <v>577</v>
      </c>
      <c r="I180" s="6">
        <v>599</v>
      </c>
      <c r="J180" s="6">
        <v>609</v>
      </c>
      <c r="K180" s="6">
        <v>573</v>
      </c>
      <c r="L180" s="6">
        <v>519</v>
      </c>
      <c r="M180" s="6">
        <v>402</v>
      </c>
      <c r="N180" s="6">
        <v>298</v>
      </c>
      <c r="O180" s="6">
        <v>182</v>
      </c>
      <c r="P180" s="6">
        <v>67</v>
      </c>
      <c r="Q180" s="7">
        <v>18</v>
      </c>
    </row>
    <row r="181" spans="1:17" ht="15.75" thickBot="1" x14ac:dyDescent="0.3">
      <c r="A181" s="19" t="s">
        <v>48</v>
      </c>
      <c r="B181" s="6">
        <v>1</v>
      </c>
      <c r="C181" s="6">
        <v>22</v>
      </c>
      <c r="D181" s="6">
        <v>91</v>
      </c>
      <c r="E181" s="6">
        <v>201</v>
      </c>
      <c r="F181" s="6">
        <v>319</v>
      </c>
      <c r="G181" s="6">
        <v>436</v>
      </c>
      <c r="H181" s="6">
        <v>506</v>
      </c>
      <c r="I181" s="6">
        <v>559</v>
      </c>
      <c r="J181" s="6">
        <v>571</v>
      </c>
      <c r="K181" s="6">
        <v>529</v>
      </c>
      <c r="L181" s="6">
        <v>451</v>
      </c>
      <c r="M181" s="6">
        <v>360</v>
      </c>
      <c r="N181" s="6">
        <v>242</v>
      </c>
      <c r="O181" s="6">
        <v>127</v>
      </c>
      <c r="P181" s="6">
        <v>34</v>
      </c>
      <c r="Q181" s="7">
        <v>3</v>
      </c>
    </row>
    <row r="182" spans="1:17" ht="15.75" thickBot="1" x14ac:dyDescent="0.3">
      <c r="A182" s="19" t="s">
        <v>49</v>
      </c>
      <c r="B182" s="6"/>
      <c r="C182" s="6">
        <v>2</v>
      </c>
      <c r="D182" s="6" t="s">
        <v>257</v>
      </c>
      <c r="E182" s="6">
        <v>111</v>
      </c>
      <c r="F182" s="6">
        <v>215</v>
      </c>
      <c r="G182" s="6">
        <v>316</v>
      </c>
      <c r="H182" s="6">
        <v>403</v>
      </c>
      <c r="I182" s="6">
        <v>450</v>
      </c>
      <c r="J182" s="6">
        <v>460</v>
      </c>
      <c r="K182" s="6">
        <v>428</v>
      </c>
      <c r="L182" s="6">
        <v>353</v>
      </c>
      <c r="M182" s="6">
        <v>261</v>
      </c>
      <c r="N182" s="6">
        <v>158</v>
      </c>
      <c r="O182" s="6">
        <v>55</v>
      </c>
      <c r="P182" s="6">
        <v>7</v>
      </c>
      <c r="Q182" s="7"/>
    </row>
    <row r="183" spans="1:17" ht="15.75" thickBot="1" x14ac:dyDescent="0.3">
      <c r="A183" s="19" t="s">
        <v>50</v>
      </c>
      <c r="B183" s="6"/>
      <c r="C183" s="6"/>
      <c r="D183" s="6">
        <v>6</v>
      </c>
      <c r="E183" s="6">
        <v>44</v>
      </c>
      <c r="F183" s="6">
        <v>123</v>
      </c>
      <c r="G183" s="6">
        <v>215</v>
      </c>
      <c r="H183" s="6">
        <v>285</v>
      </c>
      <c r="I183" s="6">
        <v>321</v>
      </c>
      <c r="J183" s="6">
        <v>320</v>
      </c>
      <c r="K183" s="6">
        <v>283</v>
      </c>
      <c r="L183" s="6">
        <v>210</v>
      </c>
      <c r="M183" s="6">
        <v>130</v>
      </c>
      <c r="N183" s="6">
        <v>46</v>
      </c>
      <c r="O183" s="6">
        <v>4</v>
      </c>
      <c r="P183" s="6"/>
      <c r="Q183" s="7"/>
    </row>
    <row r="184" spans="1:17" ht="15.75" thickBot="1" x14ac:dyDescent="0.3">
      <c r="A184" s="19" t="s">
        <v>51</v>
      </c>
      <c r="B184" s="6"/>
      <c r="C184" s="6"/>
      <c r="D184" s="6"/>
      <c r="E184" s="6">
        <v>9</v>
      </c>
      <c r="F184" s="6">
        <v>42</v>
      </c>
      <c r="G184" s="6">
        <v>104</v>
      </c>
      <c r="H184" s="6">
        <v>165</v>
      </c>
      <c r="I184" s="6">
        <v>191</v>
      </c>
      <c r="J184" s="6">
        <v>186</v>
      </c>
      <c r="K184" s="6">
        <v>149</v>
      </c>
      <c r="L184" s="6">
        <v>96</v>
      </c>
      <c r="M184" s="6">
        <v>44</v>
      </c>
      <c r="N184" s="6">
        <v>6</v>
      </c>
      <c r="O184" s="6"/>
      <c r="P184" s="6"/>
      <c r="Q184" s="7"/>
    </row>
    <row r="185" spans="1:17" ht="15.75" thickBot="1" x14ac:dyDescent="0.3">
      <c r="A185" s="20" t="s">
        <v>52</v>
      </c>
      <c r="B185" s="10"/>
      <c r="C185" s="10"/>
      <c r="D185" s="10"/>
      <c r="E185" s="10">
        <v>1</v>
      </c>
      <c r="F185" s="10">
        <v>18</v>
      </c>
      <c r="G185" s="10">
        <v>61</v>
      </c>
      <c r="H185" s="10">
        <v>118</v>
      </c>
      <c r="I185" s="10">
        <v>157</v>
      </c>
      <c r="J185" s="10">
        <v>161</v>
      </c>
      <c r="K185" s="10">
        <v>127</v>
      </c>
      <c r="L185" s="10">
        <v>84</v>
      </c>
      <c r="M185" s="10">
        <v>32</v>
      </c>
      <c r="N185" s="10">
        <v>2</v>
      </c>
      <c r="O185" s="10"/>
      <c r="P185" s="10"/>
      <c r="Q185" s="21"/>
    </row>
    <row r="186" spans="1:17" ht="15.75" thickTop="1" x14ac:dyDescent="0.25"/>
    <row r="187" spans="1:17" ht="15.75" thickBot="1" x14ac:dyDescent="0.3">
      <c r="A187" s="13" t="s">
        <v>116</v>
      </c>
      <c r="B187" t="s">
        <v>258</v>
      </c>
    </row>
    <row r="188" spans="1:17" ht="16.5" thickTop="1" thickBot="1" x14ac:dyDescent="0.3">
      <c r="A188" s="142" t="s">
        <v>0</v>
      </c>
      <c r="B188" s="171" t="s">
        <v>231</v>
      </c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3"/>
    </row>
    <row r="189" spans="1:17" ht="15.75" thickTop="1" x14ac:dyDescent="0.25">
      <c r="A189" s="143"/>
      <c r="B189" s="18">
        <v>4</v>
      </c>
      <c r="C189" s="18">
        <v>5</v>
      </c>
      <c r="D189" s="18">
        <v>6</v>
      </c>
      <c r="E189" s="18">
        <v>7</v>
      </c>
      <c r="F189" s="18">
        <v>8</v>
      </c>
      <c r="G189" s="18">
        <v>9</v>
      </c>
      <c r="H189" s="174" t="s">
        <v>233</v>
      </c>
      <c r="I189" s="174" t="s">
        <v>234</v>
      </c>
      <c r="J189" s="174" t="s">
        <v>235</v>
      </c>
      <c r="K189" s="174" t="s">
        <v>236</v>
      </c>
      <c r="L189" s="174" t="s">
        <v>237</v>
      </c>
      <c r="M189" s="174" t="s">
        <v>238</v>
      </c>
      <c r="N189" s="174" t="s">
        <v>239</v>
      </c>
      <c r="O189" s="174" t="s">
        <v>240</v>
      </c>
      <c r="P189" s="174" t="s">
        <v>241</v>
      </c>
      <c r="Q189" s="177" t="s">
        <v>242</v>
      </c>
    </row>
    <row r="190" spans="1:17" x14ac:dyDescent="0.25">
      <c r="A190" s="143"/>
      <c r="B190" s="18" t="s">
        <v>232</v>
      </c>
      <c r="C190" s="18" t="s">
        <v>232</v>
      </c>
      <c r="D190" s="18" t="s">
        <v>232</v>
      </c>
      <c r="E190" s="18" t="s">
        <v>232</v>
      </c>
      <c r="F190" s="18" t="s">
        <v>232</v>
      </c>
      <c r="G190" s="18" t="s">
        <v>232</v>
      </c>
      <c r="H190" s="175"/>
      <c r="I190" s="175"/>
      <c r="J190" s="175"/>
      <c r="K190" s="175"/>
      <c r="L190" s="175"/>
      <c r="M190" s="175"/>
      <c r="N190" s="175"/>
      <c r="O190" s="175"/>
      <c r="P190" s="175"/>
      <c r="Q190" s="178"/>
    </row>
    <row r="191" spans="1:17" ht="15.75" thickBot="1" x14ac:dyDescent="0.3">
      <c r="A191" s="144"/>
      <c r="B191" s="14">
        <v>5</v>
      </c>
      <c r="C191" s="14">
        <v>6</v>
      </c>
      <c r="D191" s="14">
        <v>7</v>
      </c>
      <c r="E191" s="14">
        <v>8</v>
      </c>
      <c r="F191" s="14">
        <v>9</v>
      </c>
      <c r="G191" s="14">
        <v>10</v>
      </c>
      <c r="H191" s="176"/>
      <c r="I191" s="176"/>
      <c r="J191" s="176"/>
      <c r="K191" s="176"/>
      <c r="L191" s="176"/>
      <c r="M191" s="176"/>
      <c r="N191" s="176"/>
      <c r="O191" s="176"/>
      <c r="P191" s="176"/>
      <c r="Q191" s="179"/>
    </row>
    <row r="192" spans="1:17" ht="16.5" thickTop="1" thickBot="1" x14ac:dyDescent="0.3">
      <c r="A192" s="19" t="s">
        <v>243</v>
      </c>
      <c r="B192" s="6"/>
      <c r="C192" s="6"/>
      <c r="D192" s="6"/>
      <c r="E192" s="6">
        <v>3</v>
      </c>
      <c r="F192" s="6">
        <v>28</v>
      </c>
      <c r="G192" s="6">
        <v>85</v>
      </c>
      <c r="H192" s="6">
        <v>150</v>
      </c>
      <c r="I192" s="6">
        <v>183</v>
      </c>
      <c r="J192" s="6">
        <v>179</v>
      </c>
      <c r="K192" s="6">
        <v>148</v>
      </c>
      <c r="L192" s="6">
        <v>112</v>
      </c>
      <c r="M192" s="6">
        <v>53</v>
      </c>
      <c r="N192" s="6">
        <v>12</v>
      </c>
      <c r="O192" s="6"/>
      <c r="P192" s="6"/>
      <c r="Q192" s="7"/>
    </row>
    <row r="193" spans="1:17" ht="15.75" thickBot="1" x14ac:dyDescent="0.3">
      <c r="A193" s="19" t="s">
        <v>46</v>
      </c>
      <c r="B193" s="6"/>
      <c r="C193" s="6"/>
      <c r="D193" s="6">
        <v>1</v>
      </c>
      <c r="E193" s="6">
        <v>17</v>
      </c>
      <c r="F193" s="6">
        <v>59</v>
      </c>
      <c r="G193" s="6">
        <v>130</v>
      </c>
      <c r="H193" s="6">
        <v>199</v>
      </c>
      <c r="I193" s="6">
        <v>258</v>
      </c>
      <c r="J193" s="6">
        <v>294</v>
      </c>
      <c r="K193" s="6">
        <v>260</v>
      </c>
      <c r="L193" s="6">
        <v>176</v>
      </c>
      <c r="M193" s="6">
        <v>105</v>
      </c>
      <c r="N193" s="6">
        <v>35</v>
      </c>
      <c r="O193" s="6">
        <v>5</v>
      </c>
      <c r="P193" s="6"/>
      <c r="Q193" s="7"/>
    </row>
    <row r="194" spans="1:17" ht="15.75" thickBot="1" x14ac:dyDescent="0.3">
      <c r="A194" s="19" t="s">
        <v>3</v>
      </c>
      <c r="B194" s="6"/>
      <c r="C194" s="6"/>
      <c r="D194" s="6">
        <v>17</v>
      </c>
      <c r="E194" s="6">
        <v>79</v>
      </c>
      <c r="F194" s="6">
        <v>186</v>
      </c>
      <c r="G194" s="6">
        <v>302</v>
      </c>
      <c r="H194" s="6">
        <v>387</v>
      </c>
      <c r="I194" s="6">
        <v>406</v>
      </c>
      <c r="J194" s="6">
        <v>389</v>
      </c>
      <c r="K194" s="6">
        <v>385</v>
      </c>
      <c r="L194" s="6">
        <v>301</v>
      </c>
      <c r="M194" s="6">
        <v>194</v>
      </c>
      <c r="N194" s="6">
        <v>90</v>
      </c>
      <c r="O194" s="6">
        <v>22</v>
      </c>
      <c r="P194" s="6">
        <v>2</v>
      </c>
      <c r="Q194" s="7"/>
    </row>
    <row r="195" spans="1:17" ht="15.75" thickBot="1" x14ac:dyDescent="0.3">
      <c r="A195" s="19" t="s">
        <v>47</v>
      </c>
      <c r="B195" s="6">
        <v>1</v>
      </c>
      <c r="C195" s="6">
        <v>17</v>
      </c>
      <c r="D195" s="6">
        <v>72</v>
      </c>
      <c r="E195" s="6">
        <v>153</v>
      </c>
      <c r="F195" s="6">
        <v>271</v>
      </c>
      <c r="G195" s="6">
        <v>384</v>
      </c>
      <c r="H195" s="6">
        <v>441</v>
      </c>
      <c r="I195" s="6">
        <v>488</v>
      </c>
      <c r="J195" s="6">
        <v>489</v>
      </c>
      <c r="K195" s="6">
        <v>460</v>
      </c>
      <c r="L195" s="6">
        <v>365</v>
      </c>
      <c r="M195" s="6">
        <v>287</v>
      </c>
      <c r="N195" s="6">
        <v>188</v>
      </c>
      <c r="O195" s="6">
        <v>78</v>
      </c>
      <c r="P195" s="6">
        <v>13</v>
      </c>
      <c r="Q195" s="7"/>
    </row>
    <row r="196" spans="1:17" ht="15.75" thickBot="1" x14ac:dyDescent="0.3">
      <c r="A196" s="19" t="s">
        <v>5</v>
      </c>
      <c r="B196" s="6">
        <v>11</v>
      </c>
      <c r="C196" s="6">
        <v>58</v>
      </c>
      <c r="D196" s="6">
        <v>146</v>
      </c>
      <c r="E196" s="6">
        <v>260</v>
      </c>
      <c r="F196" s="6">
        <v>369</v>
      </c>
      <c r="G196" s="6">
        <v>456</v>
      </c>
      <c r="H196" s="6">
        <v>521</v>
      </c>
      <c r="I196" s="6">
        <v>558</v>
      </c>
      <c r="J196" s="6">
        <v>541</v>
      </c>
      <c r="K196" s="6">
        <v>502</v>
      </c>
      <c r="L196" s="6">
        <v>450</v>
      </c>
      <c r="M196" s="6">
        <v>335</v>
      </c>
      <c r="N196" s="6">
        <v>232</v>
      </c>
      <c r="O196" s="6">
        <v>115</v>
      </c>
      <c r="P196" s="6">
        <v>37</v>
      </c>
      <c r="Q196" s="7">
        <v>6</v>
      </c>
    </row>
    <row r="197" spans="1:17" ht="15.75" thickBot="1" x14ac:dyDescent="0.3">
      <c r="A197" s="19" t="s">
        <v>6</v>
      </c>
      <c r="B197" s="6">
        <v>17</v>
      </c>
      <c r="C197" s="6">
        <v>79</v>
      </c>
      <c r="D197" s="6">
        <v>173</v>
      </c>
      <c r="E197" s="6">
        <v>277</v>
      </c>
      <c r="F197" s="6">
        <v>379</v>
      </c>
      <c r="G197" s="6">
        <v>468</v>
      </c>
      <c r="H197" s="6">
        <v>521</v>
      </c>
      <c r="I197" s="6">
        <v>567</v>
      </c>
      <c r="J197" s="6">
        <v>570</v>
      </c>
      <c r="K197" s="6">
        <v>530</v>
      </c>
      <c r="L197" s="6">
        <v>441</v>
      </c>
      <c r="M197" s="6">
        <v>354</v>
      </c>
      <c r="N197" s="6">
        <v>254</v>
      </c>
      <c r="O197" s="6">
        <v>137</v>
      </c>
      <c r="P197" s="6">
        <v>53</v>
      </c>
      <c r="Q197" s="7">
        <v>8</v>
      </c>
    </row>
    <row r="198" spans="1:17" ht="15.75" thickBot="1" x14ac:dyDescent="0.3">
      <c r="A198" s="19" t="s">
        <v>7</v>
      </c>
      <c r="B198" s="6">
        <v>9</v>
      </c>
      <c r="C198" s="6">
        <v>62</v>
      </c>
      <c r="D198" s="6">
        <v>166</v>
      </c>
      <c r="E198" s="6">
        <v>288</v>
      </c>
      <c r="F198" s="6">
        <v>424</v>
      </c>
      <c r="G198" s="6">
        <v>517</v>
      </c>
      <c r="H198" s="6">
        <v>580</v>
      </c>
      <c r="I198" s="6">
        <v>625</v>
      </c>
      <c r="J198" s="6">
        <v>626</v>
      </c>
      <c r="K198" s="6">
        <v>572</v>
      </c>
      <c r="L198" s="6">
        <v>554</v>
      </c>
      <c r="M198" s="6">
        <v>383</v>
      </c>
      <c r="N198" s="6">
        <v>268</v>
      </c>
      <c r="O198" s="6">
        <v>164</v>
      </c>
      <c r="P198" s="6">
        <v>71</v>
      </c>
      <c r="Q198" s="7">
        <v>14</v>
      </c>
    </row>
    <row r="199" spans="1:17" ht="15.75" thickBot="1" x14ac:dyDescent="0.3">
      <c r="A199" s="19" t="s">
        <v>48</v>
      </c>
      <c r="B199" s="6">
        <v>1</v>
      </c>
      <c r="C199" s="6">
        <v>22</v>
      </c>
      <c r="D199" s="6">
        <v>102</v>
      </c>
      <c r="E199" s="6">
        <v>209</v>
      </c>
      <c r="F199" s="6">
        <v>314</v>
      </c>
      <c r="G199" s="6">
        <v>401</v>
      </c>
      <c r="H199" s="6">
        <v>466</v>
      </c>
      <c r="I199" s="6">
        <v>502</v>
      </c>
      <c r="J199" s="6">
        <v>502</v>
      </c>
      <c r="K199" s="6">
        <v>471</v>
      </c>
      <c r="L199" s="6">
        <v>406</v>
      </c>
      <c r="M199" s="6">
        <v>313</v>
      </c>
      <c r="N199" s="6">
        <v>222</v>
      </c>
      <c r="O199" s="6">
        <v>98</v>
      </c>
      <c r="P199" s="6">
        <v>27</v>
      </c>
      <c r="Q199" s="7">
        <v>3</v>
      </c>
    </row>
    <row r="200" spans="1:17" ht="15.75" thickBot="1" x14ac:dyDescent="0.3">
      <c r="A200" s="19" t="s">
        <v>49</v>
      </c>
      <c r="B200" s="6"/>
      <c r="C200" s="6">
        <v>2</v>
      </c>
      <c r="D200" s="6">
        <v>37</v>
      </c>
      <c r="E200" s="6">
        <v>125</v>
      </c>
      <c r="F200" s="6">
        <v>215</v>
      </c>
      <c r="G200" s="6">
        <v>287</v>
      </c>
      <c r="H200" s="6">
        <v>365</v>
      </c>
      <c r="I200" s="6">
        <v>402</v>
      </c>
      <c r="J200" s="6">
        <v>423</v>
      </c>
      <c r="K200" s="6">
        <v>396</v>
      </c>
      <c r="L200" s="6">
        <v>328</v>
      </c>
      <c r="M200" s="6">
        <v>248</v>
      </c>
      <c r="N200" s="6">
        <v>129</v>
      </c>
      <c r="O200" s="6">
        <v>42</v>
      </c>
      <c r="P200" s="6">
        <v>3</v>
      </c>
      <c r="Q200" s="7"/>
    </row>
    <row r="201" spans="1:17" ht="15.75" thickBot="1" x14ac:dyDescent="0.3">
      <c r="A201" s="19" t="s">
        <v>50</v>
      </c>
      <c r="B201" s="6"/>
      <c r="C201" s="6"/>
      <c r="D201" s="6">
        <v>5</v>
      </c>
      <c r="E201" s="6">
        <v>46</v>
      </c>
      <c r="F201" s="6">
        <v>136</v>
      </c>
      <c r="G201" s="6">
        <v>218</v>
      </c>
      <c r="H201" s="6">
        <v>283</v>
      </c>
      <c r="I201" s="6">
        <v>315</v>
      </c>
      <c r="J201" s="6">
        <v>308</v>
      </c>
      <c r="K201" s="6">
        <v>276</v>
      </c>
      <c r="L201" s="6">
        <v>201</v>
      </c>
      <c r="M201" s="6">
        <v>107</v>
      </c>
      <c r="N201" s="6">
        <v>28</v>
      </c>
      <c r="O201" s="6">
        <v>2</v>
      </c>
      <c r="P201" s="6"/>
      <c r="Q201" s="7"/>
    </row>
    <row r="202" spans="1:17" ht="15.75" thickBot="1" x14ac:dyDescent="0.3">
      <c r="A202" s="19" t="s">
        <v>51</v>
      </c>
      <c r="B202" s="6"/>
      <c r="C202" s="6"/>
      <c r="D202" s="6"/>
      <c r="E202" s="6">
        <v>11</v>
      </c>
      <c r="F202" s="6">
        <v>631</v>
      </c>
      <c r="G202" s="6">
        <v>128</v>
      </c>
      <c r="H202" s="6">
        <v>165</v>
      </c>
      <c r="I202" s="6">
        <v>191</v>
      </c>
      <c r="J202" s="6">
        <v>181</v>
      </c>
      <c r="K202" s="6">
        <v>149</v>
      </c>
      <c r="L202" s="6">
        <v>95</v>
      </c>
      <c r="M202" s="6">
        <v>36</v>
      </c>
      <c r="N202" s="6">
        <v>5</v>
      </c>
      <c r="O202" s="6"/>
      <c r="P202" s="6"/>
      <c r="Q202" s="7"/>
    </row>
    <row r="203" spans="1:17" ht="15.75" thickBot="1" x14ac:dyDescent="0.3">
      <c r="A203" s="20" t="s">
        <v>52</v>
      </c>
      <c r="B203" s="10"/>
      <c r="C203" s="10"/>
      <c r="D203" s="10"/>
      <c r="E203" s="10">
        <v>2</v>
      </c>
      <c r="F203" s="10">
        <v>33</v>
      </c>
      <c r="G203" s="10">
        <v>82</v>
      </c>
      <c r="H203" s="10">
        <v>129</v>
      </c>
      <c r="I203" s="10">
        <v>173</v>
      </c>
      <c r="J203" s="10">
        <v>170</v>
      </c>
      <c r="K203" s="10">
        <v>121</v>
      </c>
      <c r="L203" s="10">
        <v>66</v>
      </c>
      <c r="M203" s="10">
        <v>16</v>
      </c>
      <c r="N203" s="10"/>
      <c r="O203" s="10"/>
      <c r="P203" s="10"/>
      <c r="Q203" s="11"/>
    </row>
    <row r="204" spans="1:17" ht="15.75" thickTop="1" x14ac:dyDescent="0.25"/>
    <row r="205" spans="1:17" ht="15.75" thickBot="1" x14ac:dyDescent="0.3">
      <c r="A205" s="13" t="s">
        <v>122</v>
      </c>
      <c r="B205" t="s">
        <v>259</v>
      </c>
    </row>
    <row r="206" spans="1:17" ht="16.5" thickTop="1" thickBot="1" x14ac:dyDescent="0.3">
      <c r="A206" s="142" t="s">
        <v>0</v>
      </c>
      <c r="B206" s="171" t="s">
        <v>231</v>
      </c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3"/>
    </row>
    <row r="207" spans="1:17" ht="15.75" thickTop="1" x14ac:dyDescent="0.25">
      <c r="A207" s="143"/>
      <c r="B207" s="18">
        <v>4</v>
      </c>
      <c r="C207" s="18">
        <v>5</v>
      </c>
      <c r="D207" s="18">
        <v>6</v>
      </c>
      <c r="E207" s="18">
        <v>7</v>
      </c>
      <c r="F207" s="18">
        <v>8</v>
      </c>
      <c r="G207" s="18">
        <v>9</v>
      </c>
      <c r="H207" s="174" t="s">
        <v>233</v>
      </c>
      <c r="I207" s="174" t="s">
        <v>234</v>
      </c>
      <c r="J207" s="174" t="s">
        <v>235</v>
      </c>
      <c r="K207" s="174" t="s">
        <v>236</v>
      </c>
      <c r="L207" s="174" t="s">
        <v>237</v>
      </c>
      <c r="M207" s="174" t="s">
        <v>238</v>
      </c>
      <c r="N207" s="174" t="s">
        <v>239</v>
      </c>
      <c r="O207" s="174" t="s">
        <v>240</v>
      </c>
      <c r="P207" s="174" t="s">
        <v>241</v>
      </c>
      <c r="Q207" s="177" t="s">
        <v>242</v>
      </c>
    </row>
    <row r="208" spans="1:17" x14ac:dyDescent="0.25">
      <c r="A208" s="143"/>
      <c r="B208" s="18" t="s">
        <v>232</v>
      </c>
      <c r="C208" s="18" t="s">
        <v>232</v>
      </c>
      <c r="D208" s="18" t="s">
        <v>232</v>
      </c>
      <c r="E208" s="18" t="s">
        <v>232</v>
      </c>
      <c r="F208" s="18" t="s">
        <v>232</v>
      </c>
      <c r="G208" s="18" t="s">
        <v>232</v>
      </c>
      <c r="H208" s="175"/>
      <c r="I208" s="175"/>
      <c r="J208" s="175"/>
      <c r="K208" s="175"/>
      <c r="L208" s="175"/>
      <c r="M208" s="175"/>
      <c r="N208" s="175"/>
      <c r="O208" s="175"/>
      <c r="P208" s="175"/>
      <c r="Q208" s="178"/>
    </row>
    <row r="209" spans="1:17" ht="15.75" thickBot="1" x14ac:dyDescent="0.3">
      <c r="A209" s="144"/>
      <c r="B209" s="14">
        <v>5</v>
      </c>
      <c r="C209" s="14">
        <v>6</v>
      </c>
      <c r="D209" s="14">
        <v>7</v>
      </c>
      <c r="E209" s="14">
        <v>8</v>
      </c>
      <c r="F209" s="14">
        <v>9</v>
      </c>
      <c r="G209" s="14">
        <v>10</v>
      </c>
      <c r="H209" s="176"/>
      <c r="I209" s="176"/>
      <c r="J209" s="176"/>
      <c r="K209" s="176"/>
      <c r="L209" s="176"/>
      <c r="M209" s="176"/>
      <c r="N209" s="176"/>
      <c r="O209" s="176"/>
      <c r="P209" s="176"/>
      <c r="Q209" s="179"/>
    </row>
    <row r="210" spans="1:17" ht="16.5" thickTop="1" thickBot="1" x14ac:dyDescent="0.3">
      <c r="A210" s="19" t="s">
        <v>243</v>
      </c>
      <c r="B210" s="6"/>
      <c r="C210" s="6"/>
      <c r="D210" s="6"/>
      <c r="E210" s="6">
        <v>5</v>
      </c>
      <c r="F210" s="6">
        <v>53</v>
      </c>
      <c r="G210" s="6">
        <v>137</v>
      </c>
      <c r="H210" s="6">
        <v>210</v>
      </c>
      <c r="I210" s="6">
        <v>256</v>
      </c>
      <c r="J210" s="6">
        <v>262</v>
      </c>
      <c r="K210" s="6">
        <v>227</v>
      </c>
      <c r="L210" s="6">
        <v>157</v>
      </c>
      <c r="M210" s="6">
        <v>71</v>
      </c>
      <c r="N210" s="6">
        <v>10</v>
      </c>
      <c r="O210" s="6"/>
      <c r="P210" s="6"/>
      <c r="Q210" s="7"/>
    </row>
    <row r="211" spans="1:17" ht="15.75" thickBot="1" x14ac:dyDescent="0.3">
      <c r="A211" s="19" t="s">
        <v>46</v>
      </c>
      <c r="B211" s="6"/>
      <c r="C211" s="6"/>
      <c r="D211" s="6">
        <v>2</v>
      </c>
      <c r="E211" s="6">
        <v>35</v>
      </c>
      <c r="F211" s="6">
        <v>116</v>
      </c>
      <c r="G211" s="6">
        <v>206</v>
      </c>
      <c r="H211" s="6">
        <v>279</v>
      </c>
      <c r="I211" s="6">
        <v>327</v>
      </c>
      <c r="J211" s="6">
        <v>337</v>
      </c>
      <c r="K211" s="6">
        <v>303</v>
      </c>
      <c r="L211" s="6">
        <v>229</v>
      </c>
      <c r="M211" s="6">
        <v>139</v>
      </c>
      <c r="N211" s="6">
        <v>47</v>
      </c>
      <c r="O211" s="6">
        <v>3</v>
      </c>
      <c r="P211" s="6"/>
      <c r="Q211" s="7"/>
    </row>
    <row r="212" spans="1:17" ht="15.75" thickBot="1" x14ac:dyDescent="0.3">
      <c r="A212" s="19" t="s">
        <v>3</v>
      </c>
      <c r="B212" s="6"/>
      <c r="C212" s="6">
        <v>1</v>
      </c>
      <c r="D212" s="6">
        <v>28</v>
      </c>
      <c r="E212" s="6">
        <v>121</v>
      </c>
      <c r="F212" s="6">
        <v>237</v>
      </c>
      <c r="G212" s="6">
        <v>252</v>
      </c>
      <c r="H212" s="6">
        <v>441</v>
      </c>
      <c r="I212" s="6">
        <v>493</v>
      </c>
      <c r="J212" s="6">
        <v>497</v>
      </c>
      <c r="K212" s="6">
        <v>456</v>
      </c>
      <c r="L212" s="6">
        <v>370</v>
      </c>
      <c r="M212" s="6">
        <v>257</v>
      </c>
      <c r="N212" s="6">
        <v>135</v>
      </c>
      <c r="O212" s="6">
        <v>37</v>
      </c>
      <c r="P212" s="6">
        <v>2</v>
      </c>
      <c r="Q212" s="7"/>
    </row>
    <row r="213" spans="1:17" ht="15.75" thickBot="1" x14ac:dyDescent="0.3">
      <c r="A213" s="19" t="s">
        <v>47</v>
      </c>
      <c r="B213" s="6">
        <v>1</v>
      </c>
      <c r="C213" s="6">
        <v>21</v>
      </c>
      <c r="D213" s="6">
        <v>108</v>
      </c>
      <c r="E213" s="6">
        <v>234</v>
      </c>
      <c r="F213" s="6">
        <v>383</v>
      </c>
      <c r="G213" s="6">
        <v>508</v>
      </c>
      <c r="H213" s="6">
        <v>609</v>
      </c>
      <c r="I213" s="6">
        <v>667</v>
      </c>
      <c r="J213" s="6">
        <v>662</v>
      </c>
      <c r="K213" s="6">
        <v>605</v>
      </c>
      <c r="L213" s="6">
        <v>509</v>
      </c>
      <c r="M213" s="6">
        <v>379</v>
      </c>
      <c r="N213" s="6">
        <v>233</v>
      </c>
      <c r="O213" s="6">
        <v>108</v>
      </c>
      <c r="P213" s="6">
        <v>21</v>
      </c>
      <c r="Q213" s="7">
        <v>1</v>
      </c>
    </row>
    <row r="214" spans="1:17" ht="15.75" thickBot="1" x14ac:dyDescent="0.3">
      <c r="A214" s="19" t="s">
        <v>5</v>
      </c>
      <c r="B214" s="6">
        <v>5</v>
      </c>
      <c r="C214" s="6">
        <v>59</v>
      </c>
      <c r="D214" s="6">
        <v>153</v>
      </c>
      <c r="E214" s="6">
        <v>262</v>
      </c>
      <c r="F214" s="6">
        <v>371</v>
      </c>
      <c r="G214" s="6">
        <v>459</v>
      </c>
      <c r="H214" s="6">
        <v>521</v>
      </c>
      <c r="I214" s="6">
        <v>551</v>
      </c>
      <c r="J214" s="6">
        <v>550</v>
      </c>
      <c r="K214" s="6">
        <v>506</v>
      </c>
      <c r="L214" s="6">
        <v>430</v>
      </c>
      <c r="M214" s="6">
        <v>343</v>
      </c>
      <c r="N214" s="6">
        <v>237</v>
      </c>
      <c r="O214" s="6">
        <v>139</v>
      </c>
      <c r="P214" s="6">
        <v>55</v>
      </c>
      <c r="Q214" s="7">
        <v>7</v>
      </c>
    </row>
    <row r="215" spans="1:17" ht="15.75" thickBot="1" x14ac:dyDescent="0.3">
      <c r="A215" s="19" t="s">
        <v>6</v>
      </c>
      <c r="B215" s="6">
        <v>16</v>
      </c>
      <c r="C215" s="6">
        <v>85</v>
      </c>
      <c r="D215" s="6">
        <v>180</v>
      </c>
      <c r="E215" s="6">
        <v>287</v>
      </c>
      <c r="F215" s="6">
        <v>385</v>
      </c>
      <c r="G215" s="6">
        <v>466</v>
      </c>
      <c r="H215" s="6">
        <v>519</v>
      </c>
      <c r="I215" s="6">
        <v>535</v>
      </c>
      <c r="J215" s="6">
        <v>535</v>
      </c>
      <c r="K215" s="6">
        <v>499</v>
      </c>
      <c r="L215" s="6">
        <v>429</v>
      </c>
      <c r="M215" s="6">
        <v>348</v>
      </c>
      <c r="N215" s="6">
        <v>246</v>
      </c>
      <c r="O215" s="6">
        <v>150</v>
      </c>
      <c r="P215" s="6">
        <v>71</v>
      </c>
      <c r="Q215" s="7">
        <v>16</v>
      </c>
    </row>
    <row r="216" spans="1:17" ht="15.75" thickBot="1" x14ac:dyDescent="0.3">
      <c r="A216" s="19" t="s">
        <v>7</v>
      </c>
      <c r="B216" s="22">
        <v>10</v>
      </c>
      <c r="C216" s="6">
        <v>69</v>
      </c>
      <c r="D216" s="6">
        <v>167</v>
      </c>
      <c r="E216" s="6">
        <v>282</v>
      </c>
      <c r="F216" s="6">
        <v>389</v>
      </c>
      <c r="G216" s="6">
        <v>476</v>
      </c>
      <c r="H216" s="6">
        <v>532</v>
      </c>
      <c r="I216" s="6">
        <v>567</v>
      </c>
      <c r="J216" s="6">
        <v>558</v>
      </c>
      <c r="K216" s="6">
        <v>514</v>
      </c>
      <c r="L216" s="6">
        <v>457</v>
      </c>
      <c r="M216" s="6">
        <v>365</v>
      </c>
      <c r="N216" s="6">
        <v>250</v>
      </c>
      <c r="O216" s="6">
        <v>155</v>
      </c>
      <c r="P216" s="6">
        <v>69</v>
      </c>
      <c r="Q216" s="7">
        <v>12</v>
      </c>
    </row>
    <row r="217" spans="1:17" ht="15.75" thickBot="1" x14ac:dyDescent="0.3">
      <c r="A217" s="19" t="s">
        <v>48</v>
      </c>
      <c r="B217" s="6">
        <v>1</v>
      </c>
      <c r="C217" s="6">
        <v>36</v>
      </c>
      <c r="D217" s="6">
        <v>133</v>
      </c>
      <c r="E217" s="6">
        <v>257</v>
      </c>
      <c r="F217" s="6">
        <v>387</v>
      </c>
      <c r="G217" s="6">
        <v>491</v>
      </c>
      <c r="H217" s="6">
        <v>560</v>
      </c>
      <c r="I217" s="6">
        <v>597</v>
      </c>
      <c r="J217" s="6">
        <v>584</v>
      </c>
      <c r="K217" s="6">
        <v>536</v>
      </c>
      <c r="L217" s="6">
        <v>445</v>
      </c>
      <c r="M217" s="6">
        <v>347</v>
      </c>
      <c r="N217" s="6">
        <v>229</v>
      </c>
      <c r="O217" s="6">
        <v>121</v>
      </c>
      <c r="P217" s="6">
        <v>38</v>
      </c>
      <c r="Q217" s="7">
        <v>2</v>
      </c>
    </row>
    <row r="218" spans="1:17" ht="15.75" thickBot="1" x14ac:dyDescent="0.3">
      <c r="A218" s="19" t="s">
        <v>49</v>
      </c>
      <c r="B218" s="6"/>
      <c r="C218" s="6">
        <v>6</v>
      </c>
      <c r="D218" s="6">
        <v>62</v>
      </c>
      <c r="E218" s="6">
        <v>173</v>
      </c>
      <c r="F218" s="6">
        <v>297</v>
      </c>
      <c r="G218" s="6">
        <v>396</v>
      </c>
      <c r="H218" s="6">
        <v>476</v>
      </c>
      <c r="I218" s="6">
        <v>516</v>
      </c>
      <c r="J218" s="6">
        <v>504</v>
      </c>
      <c r="K218" s="6">
        <v>454</v>
      </c>
      <c r="L218" s="6">
        <v>374</v>
      </c>
      <c r="M218" s="6">
        <v>265</v>
      </c>
      <c r="N218" s="6">
        <v>155</v>
      </c>
      <c r="O218" s="6">
        <v>52</v>
      </c>
      <c r="P218" s="6">
        <v>4</v>
      </c>
      <c r="Q218" s="7"/>
    </row>
    <row r="219" spans="1:17" ht="15.75" thickBot="1" x14ac:dyDescent="0.3">
      <c r="A219" s="19" t="s">
        <v>50</v>
      </c>
      <c r="B219" s="6"/>
      <c r="C219" s="6"/>
      <c r="D219" s="6">
        <v>9</v>
      </c>
      <c r="E219" s="6">
        <v>75</v>
      </c>
      <c r="F219" s="6">
        <v>178</v>
      </c>
      <c r="G219" s="6">
        <v>277</v>
      </c>
      <c r="H219" s="6">
        <v>353</v>
      </c>
      <c r="I219" s="6">
        <v>394</v>
      </c>
      <c r="J219" s="6">
        <v>394</v>
      </c>
      <c r="K219" s="6">
        <v>351</v>
      </c>
      <c r="L219" s="6">
        <v>271</v>
      </c>
      <c r="M219" s="6">
        <v>170</v>
      </c>
      <c r="N219" s="6">
        <v>67</v>
      </c>
      <c r="O219" s="6">
        <v>7</v>
      </c>
      <c r="P219" s="6"/>
      <c r="Q219" s="7"/>
    </row>
    <row r="220" spans="1:17" ht="15.75" thickBot="1" x14ac:dyDescent="0.3">
      <c r="A220" s="19" t="s">
        <v>51</v>
      </c>
      <c r="B220" s="6"/>
      <c r="C220" s="6"/>
      <c r="D220" s="6"/>
      <c r="E220" s="6">
        <v>18</v>
      </c>
      <c r="F220" s="6">
        <v>86</v>
      </c>
      <c r="G220" s="6">
        <v>174</v>
      </c>
      <c r="H220" s="6">
        <v>241</v>
      </c>
      <c r="I220" s="6">
        <v>281</v>
      </c>
      <c r="J220" s="6">
        <v>280</v>
      </c>
      <c r="K220" s="6">
        <v>236</v>
      </c>
      <c r="L220" s="6">
        <v>159</v>
      </c>
      <c r="M220" s="6">
        <v>72</v>
      </c>
      <c r="N220" s="6">
        <v>9</v>
      </c>
      <c r="O220" s="6">
        <v>1</v>
      </c>
      <c r="P220" s="6"/>
      <c r="Q220" s="7"/>
    </row>
    <row r="221" spans="1:17" ht="15.75" thickBot="1" x14ac:dyDescent="0.3">
      <c r="A221" s="20" t="s">
        <v>52</v>
      </c>
      <c r="B221" s="10"/>
      <c r="C221" s="10"/>
      <c r="D221" s="10"/>
      <c r="E221" s="10">
        <v>3</v>
      </c>
      <c r="F221" s="10">
        <v>44</v>
      </c>
      <c r="G221" s="10">
        <v>130</v>
      </c>
      <c r="H221" s="10">
        <v>202</v>
      </c>
      <c r="I221" s="10">
        <v>241</v>
      </c>
      <c r="J221" s="10">
        <v>238</v>
      </c>
      <c r="K221" s="10">
        <v>195</v>
      </c>
      <c r="L221" s="10">
        <v>125</v>
      </c>
      <c r="M221" s="10">
        <v>41</v>
      </c>
      <c r="N221" s="10">
        <v>3</v>
      </c>
      <c r="O221" s="10"/>
      <c r="P221" s="10"/>
      <c r="Q221" s="11"/>
    </row>
    <row r="222" spans="1:17" ht="15.75" thickTop="1" x14ac:dyDescent="0.25"/>
    <row r="223" spans="1:17" ht="15.75" thickBot="1" x14ac:dyDescent="0.3">
      <c r="A223" s="13" t="s">
        <v>260</v>
      </c>
      <c r="B223" t="s">
        <v>261</v>
      </c>
    </row>
    <row r="224" spans="1:17" ht="16.5" thickTop="1" thickBot="1" x14ac:dyDescent="0.3">
      <c r="A224" s="142" t="s">
        <v>0</v>
      </c>
      <c r="B224" s="171" t="s">
        <v>231</v>
      </c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3"/>
    </row>
    <row r="225" spans="1:17" ht="15.75" thickTop="1" x14ac:dyDescent="0.25">
      <c r="A225" s="143"/>
      <c r="B225" s="18">
        <v>4</v>
      </c>
      <c r="C225" s="18">
        <v>5</v>
      </c>
      <c r="D225" s="18">
        <v>6</v>
      </c>
      <c r="E225" s="18">
        <v>7</v>
      </c>
      <c r="F225" s="18">
        <v>8</v>
      </c>
      <c r="G225" s="18">
        <v>9</v>
      </c>
      <c r="H225" s="174" t="s">
        <v>233</v>
      </c>
      <c r="I225" s="174" t="s">
        <v>234</v>
      </c>
      <c r="J225" s="174" t="s">
        <v>235</v>
      </c>
      <c r="K225" s="174" t="s">
        <v>236</v>
      </c>
      <c r="L225" s="174" t="s">
        <v>237</v>
      </c>
      <c r="M225" s="174" t="s">
        <v>238</v>
      </c>
      <c r="N225" s="174" t="s">
        <v>239</v>
      </c>
      <c r="O225" s="174" t="s">
        <v>240</v>
      </c>
      <c r="P225" s="174" t="s">
        <v>241</v>
      </c>
      <c r="Q225" s="177" t="s">
        <v>242</v>
      </c>
    </row>
    <row r="226" spans="1:17" x14ac:dyDescent="0.25">
      <c r="A226" s="143"/>
      <c r="B226" s="18" t="s">
        <v>232</v>
      </c>
      <c r="C226" s="18" t="s">
        <v>232</v>
      </c>
      <c r="D226" s="18" t="s">
        <v>232</v>
      </c>
      <c r="E226" s="18" t="s">
        <v>232</v>
      </c>
      <c r="F226" s="18" t="s">
        <v>232</v>
      </c>
      <c r="G226" s="18" t="s">
        <v>232</v>
      </c>
      <c r="H226" s="175"/>
      <c r="I226" s="175"/>
      <c r="J226" s="175"/>
      <c r="K226" s="175"/>
      <c r="L226" s="175"/>
      <c r="M226" s="175"/>
      <c r="N226" s="175"/>
      <c r="O226" s="175"/>
      <c r="P226" s="175"/>
      <c r="Q226" s="178"/>
    </row>
    <row r="227" spans="1:17" ht="15.75" thickBot="1" x14ac:dyDescent="0.3">
      <c r="A227" s="144"/>
      <c r="B227" s="14">
        <v>5</v>
      </c>
      <c r="C227" s="14">
        <v>6</v>
      </c>
      <c r="D227" s="14">
        <v>7</v>
      </c>
      <c r="E227" s="14">
        <v>8</v>
      </c>
      <c r="F227" s="14">
        <v>9</v>
      </c>
      <c r="G227" s="14">
        <v>10</v>
      </c>
      <c r="H227" s="176"/>
      <c r="I227" s="176"/>
      <c r="J227" s="176"/>
      <c r="K227" s="176"/>
      <c r="L227" s="176"/>
      <c r="M227" s="176"/>
      <c r="N227" s="176"/>
      <c r="O227" s="176"/>
      <c r="P227" s="176"/>
      <c r="Q227" s="179"/>
    </row>
    <row r="228" spans="1:17" ht="16.5" thickTop="1" thickBot="1" x14ac:dyDescent="0.3">
      <c r="A228" s="19" t="s">
        <v>243</v>
      </c>
      <c r="B228" s="6"/>
      <c r="C228" s="6"/>
      <c r="D228" s="6"/>
      <c r="E228" s="6">
        <v>4</v>
      </c>
      <c r="F228" s="6">
        <v>30</v>
      </c>
      <c r="G228" s="6">
        <v>76</v>
      </c>
      <c r="H228" s="6">
        <v>128</v>
      </c>
      <c r="I228" s="6">
        <v>164</v>
      </c>
      <c r="J228" s="6">
        <v>174</v>
      </c>
      <c r="K228" s="6">
        <v>155</v>
      </c>
      <c r="L228" s="6">
        <v>108</v>
      </c>
      <c r="M228" s="6">
        <v>52</v>
      </c>
      <c r="N228" s="6">
        <v>10</v>
      </c>
      <c r="O228" s="6"/>
      <c r="P228" s="6"/>
      <c r="Q228" s="7"/>
    </row>
    <row r="229" spans="1:17" ht="15.75" thickBot="1" x14ac:dyDescent="0.3">
      <c r="A229" s="19" t="s">
        <v>46</v>
      </c>
      <c r="B229" s="6"/>
      <c r="C229" s="6"/>
      <c r="D229" s="6">
        <v>1</v>
      </c>
      <c r="E229" s="6">
        <v>21</v>
      </c>
      <c r="F229" s="6">
        <v>71</v>
      </c>
      <c r="G229" s="6">
        <v>129</v>
      </c>
      <c r="H229" s="6">
        <v>194</v>
      </c>
      <c r="I229" s="6">
        <v>233</v>
      </c>
      <c r="J229" s="6">
        <v>244</v>
      </c>
      <c r="K229" s="6">
        <v>222</v>
      </c>
      <c r="L229" s="6">
        <v>177</v>
      </c>
      <c r="M229" s="6">
        <v>101</v>
      </c>
      <c r="N229" s="6">
        <v>35</v>
      </c>
      <c r="O229" s="6">
        <v>3</v>
      </c>
      <c r="P229" s="6"/>
      <c r="Q229" s="7"/>
    </row>
    <row r="230" spans="1:17" ht="15.75" thickBot="1" x14ac:dyDescent="0.3">
      <c r="A230" s="19" t="s">
        <v>3</v>
      </c>
      <c r="B230" s="6"/>
      <c r="C230" s="6"/>
      <c r="D230" s="6">
        <v>19</v>
      </c>
      <c r="E230" s="6">
        <v>80</v>
      </c>
      <c r="F230" s="6">
        <v>169</v>
      </c>
      <c r="G230" s="6">
        <v>258</v>
      </c>
      <c r="H230" s="6">
        <v>340</v>
      </c>
      <c r="I230" s="6">
        <v>383</v>
      </c>
      <c r="J230" s="6">
        <v>391</v>
      </c>
      <c r="K230" s="6">
        <v>364</v>
      </c>
      <c r="L230" s="6">
        <v>295</v>
      </c>
      <c r="M230" s="6">
        <v>201</v>
      </c>
      <c r="N230" s="6">
        <v>106</v>
      </c>
      <c r="O230" s="6">
        <v>29</v>
      </c>
      <c r="P230" s="6">
        <v>1</v>
      </c>
      <c r="Q230" s="7"/>
    </row>
    <row r="231" spans="1:17" ht="15.75" thickBot="1" x14ac:dyDescent="0.3">
      <c r="A231" s="19" t="s">
        <v>47</v>
      </c>
      <c r="B231" s="6"/>
      <c r="C231" s="6">
        <v>14</v>
      </c>
      <c r="D231" s="6">
        <v>68</v>
      </c>
      <c r="E231" s="6">
        <v>160</v>
      </c>
      <c r="F231" s="6">
        <v>267</v>
      </c>
      <c r="G231" s="6">
        <v>373</v>
      </c>
      <c r="H231" s="6">
        <v>448</v>
      </c>
      <c r="I231" s="6">
        <v>484</v>
      </c>
      <c r="J231" s="6">
        <v>488</v>
      </c>
      <c r="K231" s="6">
        <v>458</v>
      </c>
      <c r="L231" s="6">
        <v>378</v>
      </c>
      <c r="M231" s="6">
        <v>292</v>
      </c>
      <c r="N231" s="6">
        <v>183</v>
      </c>
      <c r="O231" s="6">
        <v>84</v>
      </c>
      <c r="P231" s="6">
        <v>18</v>
      </c>
      <c r="Q231" s="7"/>
    </row>
    <row r="232" spans="1:17" ht="15.75" thickBot="1" x14ac:dyDescent="0.3">
      <c r="A232" s="19" t="s">
        <v>5</v>
      </c>
      <c r="B232" s="6">
        <v>7</v>
      </c>
      <c r="C232" s="6">
        <v>51</v>
      </c>
      <c r="D232" s="6">
        <v>132</v>
      </c>
      <c r="E232" s="6">
        <v>241</v>
      </c>
      <c r="F232" s="6">
        <v>357</v>
      </c>
      <c r="G232" s="6">
        <v>459</v>
      </c>
      <c r="H232" s="6">
        <v>528</v>
      </c>
      <c r="I232" s="6">
        <v>569</v>
      </c>
      <c r="J232" s="6">
        <v>573</v>
      </c>
      <c r="K232" s="6">
        <v>538</v>
      </c>
      <c r="L232" s="6">
        <v>462</v>
      </c>
      <c r="M232" s="6">
        <v>365</v>
      </c>
      <c r="N232" s="6">
        <v>255</v>
      </c>
      <c r="O232" s="6">
        <v>143</v>
      </c>
      <c r="P232" s="6">
        <v>55</v>
      </c>
      <c r="Q232" s="7">
        <v>6</v>
      </c>
    </row>
    <row r="233" spans="1:17" ht="15.75" thickBot="1" x14ac:dyDescent="0.3">
      <c r="A233" s="19" t="s">
        <v>6</v>
      </c>
      <c r="B233" s="6">
        <v>15</v>
      </c>
      <c r="C233" s="6">
        <v>67</v>
      </c>
      <c r="D233" s="6">
        <v>149</v>
      </c>
      <c r="E233" s="6">
        <v>253</v>
      </c>
      <c r="F233" s="6">
        <v>362</v>
      </c>
      <c r="G233" s="6">
        <v>460</v>
      </c>
      <c r="H233" s="6">
        <v>533</v>
      </c>
      <c r="I233" s="6">
        <v>579</v>
      </c>
      <c r="J233" s="6">
        <v>586</v>
      </c>
      <c r="K233" s="6">
        <v>548</v>
      </c>
      <c r="L233" s="6">
        <v>477</v>
      </c>
      <c r="M233" s="6">
        <v>394</v>
      </c>
      <c r="N233" s="6">
        <v>283</v>
      </c>
      <c r="O233" s="6">
        <v>174</v>
      </c>
      <c r="P233" s="6">
        <v>82</v>
      </c>
      <c r="Q233" s="7">
        <v>20</v>
      </c>
    </row>
    <row r="234" spans="1:17" ht="15.75" thickBot="1" x14ac:dyDescent="0.3">
      <c r="A234" s="19" t="s">
        <v>7</v>
      </c>
      <c r="B234" s="22">
        <v>10</v>
      </c>
      <c r="C234" s="6">
        <v>58</v>
      </c>
      <c r="D234" s="6">
        <v>142</v>
      </c>
      <c r="E234" s="6">
        <v>339</v>
      </c>
      <c r="F234" s="6">
        <v>359</v>
      </c>
      <c r="G234" s="6">
        <v>457</v>
      </c>
      <c r="H234" s="6">
        <v>534</v>
      </c>
      <c r="I234" s="6">
        <v>571</v>
      </c>
      <c r="J234" s="6">
        <v>578</v>
      </c>
      <c r="K234" s="6">
        <v>550</v>
      </c>
      <c r="L234" s="6">
        <v>482</v>
      </c>
      <c r="M234" s="6">
        <v>388</v>
      </c>
      <c r="N234" s="6">
        <v>279</v>
      </c>
      <c r="O234" s="6">
        <v>167</v>
      </c>
      <c r="P234" s="6">
        <v>73</v>
      </c>
      <c r="Q234" s="7">
        <v>14</v>
      </c>
    </row>
    <row r="235" spans="1:17" ht="15.75" thickBot="1" x14ac:dyDescent="0.3">
      <c r="A235" s="19" t="s">
        <v>48</v>
      </c>
      <c r="B235" s="6">
        <v>1</v>
      </c>
      <c r="C235" s="6">
        <v>28</v>
      </c>
      <c r="D235" s="6">
        <v>100</v>
      </c>
      <c r="E235" s="6">
        <v>203</v>
      </c>
      <c r="F235" s="6">
        <v>322</v>
      </c>
      <c r="G235" s="6">
        <v>431</v>
      </c>
      <c r="H235" s="6">
        <v>512</v>
      </c>
      <c r="I235" s="6">
        <v>552</v>
      </c>
      <c r="J235" s="6">
        <v>550</v>
      </c>
      <c r="K235" s="6">
        <v>518</v>
      </c>
      <c r="L235" s="6">
        <v>451</v>
      </c>
      <c r="M235" s="6">
        <v>334</v>
      </c>
      <c r="N235" s="6">
        <v>239</v>
      </c>
      <c r="O235" s="6">
        <v>121</v>
      </c>
      <c r="P235" s="6">
        <v>35</v>
      </c>
      <c r="Q235" s="7">
        <v>2</v>
      </c>
    </row>
    <row r="236" spans="1:17" ht="15.75" thickBot="1" x14ac:dyDescent="0.3">
      <c r="A236" s="19" t="s">
        <v>49</v>
      </c>
      <c r="B236" s="6"/>
      <c r="C236" s="6">
        <v>3</v>
      </c>
      <c r="D236" s="6">
        <v>40</v>
      </c>
      <c r="E236" s="6">
        <v>115</v>
      </c>
      <c r="F236" s="6">
        <v>210</v>
      </c>
      <c r="G236" s="6">
        <v>307</v>
      </c>
      <c r="H236" s="6">
        <v>392</v>
      </c>
      <c r="I236" s="6">
        <v>434</v>
      </c>
      <c r="J236" s="6">
        <v>447</v>
      </c>
      <c r="K236" s="6">
        <v>416</v>
      </c>
      <c r="L236" s="6">
        <v>348</v>
      </c>
      <c r="M236" s="6">
        <v>246</v>
      </c>
      <c r="N236" s="6">
        <v>138</v>
      </c>
      <c r="O236" s="6">
        <v>47</v>
      </c>
      <c r="P236" s="6">
        <v>4</v>
      </c>
      <c r="Q236" s="7"/>
    </row>
    <row r="237" spans="1:17" ht="15.75" thickBot="1" x14ac:dyDescent="0.3">
      <c r="A237" s="19" t="s">
        <v>50</v>
      </c>
      <c r="B237" s="6"/>
      <c r="C237" s="6"/>
      <c r="D237" s="6">
        <v>6</v>
      </c>
      <c r="E237" s="6">
        <v>45</v>
      </c>
      <c r="F237" s="6">
        <v>111</v>
      </c>
      <c r="G237" s="6">
        <v>183</v>
      </c>
      <c r="H237" s="6">
        <v>253</v>
      </c>
      <c r="I237" s="6">
        <v>301</v>
      </c>
      <c r="J237" s="6">
        <v>310</v>
      </c>
      <c r="K237" s="6">
        <v>285</v>
      </c>
      <c r="L237" s="6">
        <v>219</v>
      </c>
      <c r="M237" s="6">
        <v>136</v>
      </c>
      <c r="N237" s="6">
        <v>50</v>
      </c>
      <c r="O237" s="6">
        <v>5</v>
      </c>
      <c r="P237" s="6"/>
      <c r="Q237" s="7"/>
    </row>
    <row r="238" spans="1:17" ht="15.75" thickBot="1" x14ac:dyDescent="0.3">
      <c r="A238" s="19" t="s">
        <v>51</v>
      </c>
      <c r="B238" s="6"/>
      <c r="C238" s="6"/>
      <c r="D238" s="6"/>
      <c r="E238" s="6">
        <v>10</v>
      </c>
      <c r="F238" s="6">
        <v>49</v>
      </c>
      <c r="G238" s="6">
        <v>100</v>
      </c>
      <c r="H238" s="6">
        <v>144</v>
      </c>
      <c r="I238" s="6">
        <v>171</v>
      </c>
      <c r="J238" s="6">
        <v>172</v>
      </c>
      <c r="K238" s="6">
        <v>151</v>
      </c>
      <c r="L238" s="6">
        <v>104</v>
      </c>
      <c r="M238" s="6">
        <v>48</v>
      </c>
      <c r="N238" s="6">
        <v>7</v>
      </c>
      <c r="O238" s="6"/>
      <c r="P238" s="6"/>
      <c r="Q238" s="7"/>
    </row>
    <row r="239" spans="1:17" ht="15.75" thickBot="1" x14ac:dyDescent="0.3">
      <c r="A239" s="20" t="s">
        <v>52</v>
      </c>
      <c r="B239" s="10"/>
      <c r="C239" s="10"/>
      <c r="D239" s="10"/>
      <c r="E239" s="10">
        <v>2</v>
      </c>
      <c r="F239" s="10">
        <v>25</v>
      </c>
      <c r="G239" s="10">
        <v>64</v>
      </c>
      <c r="H239" s="10">
        <v>110</v>
      </c>
      <c r="I239" s="10">
        <v>137</v>
      </c>
      <c r="J239" s="10">
        <v>139</v>
      </c>
      <c r="K239" s="10">
        <v>118</v>
      </c>
      <c r="L239" s="10">
        <v>75</v>
      </c>
      <c r="M239" s="10">
        <v>26</v>
      </c>
      <c r="N239" s="10">
        <v>1</v>
      </c>
      <c r="O239" s="10"/>
      <c r="P239" s="10"/>
      <c r="Q239" s="11"/>
    </row>
    <row r="240" spans="1:17" ht="15.75" thickTop="1" x14ac:dyDescent="0.25"/>
    <row r="241" spans="1:17" x14ac:dyDescent="0.25">
      <c r="A241" s="16" t="s">
        <v>136</v>
      </c>
    </row>
    <row r="242" spans="1:17" ht="15.75" thickBot="1" x14ac:dyDescent="0.3">
      <c r="A242" s="13" t="s">
        <v>262</v>
      </c>
      <c r="B242" t="s">
        <v>263</v>
      </c>
    </row>
    <row r="243" spans="1:17" ht="16.5" thickTop="1" thickBot="1" x14ac:dyDescent="0.3">
      <c r="A243" s="142" t="s">
        <v>0</v>
      </c>
      <c r="B243" s="171" t="s">
        <v>231</v>
      </c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3"/>
    </row>
    <row r="244" spans="1:17" ht="15.75" thickTop="1" x14ac:dyDescent="0.25">
      <c r="A244" s="143"/>
      <c r="B244" s="18">
        <v>4</v>
      </c>
      <c r="C244" s="18">
        <v>5</v>
      </c>
      <c r="D244" s="18">
        <v>6</v>
      </c>
      <c r="E244" s="18">
        <v>7</v>
      </c>
      <c r="F244" s="18">
        <v>8</v>
      </c>
      <c r="G244" s="18">
        <v>9</v>
      </c>
      <c r="H244" s="174" t="s">
        <v>233</v>
      </c>
      <c r="I244" s="174" t="s">
        <v>234</v>
      </c>
      <c r="J244" s="174" t="s">
        <v>235</v>
      </c>
      <c r="K244" s="174" t="s">
        <v>236</v>
      </c>
      <c r="L244" s="174" t="s">
        <v>237</v>
      </c>
      <c r="M244" s="174" t="s">
        <v>238</v>
      </c>
      <c r="N244" s="174" t="s">
        <v>239</v>
      </c>
      <c r="O244" s="174" t="s">
        <v>240</v>
      </c>
      <c r="P244" s="174" t="s">
        <v>241</v>
      </c>
      <c r="Q244" s="177" t="s">
        <v>242</v>
      </c>
    </row>
    <row r="245" spans="1:17" x14ac:dyDescent="0.25">
      <c r="A245" s="143"/>
      <c r="B245" s="18" t="s">
        <v>232</v>
      </c>
      <c r="C245" s="18" t="s">
        <v>232</v>
      </c>
      <c r="D245" s="18" t="s">
        <v>232</v>
      </c>
      <c r="E245" s="18" t="s">
        <v>232</v>
      </c>
      <c r="F245" s="18" t="s">
        <v>232</v>
      </c>
      <c r="G245" s="18" t="s">
        <v>232</v>
      </c>
      <c r="H245" s="175"/>
      <c r="I245" s="175"/>
      <c r="J245" s="175"/>
      <c r="K245" s="175"/>
      <c r="L245" s="175"/>
      <c r="M245" s="175"/>
      <c r="N245" s="175"/>
      <c r="O245" s="175"/>
      <c r="P245" s="175"/>
      <c r="Q245" s="178"/>
    </row>
    <row r="246" spans="1:17" ht="15.75" thickBot="1" x14ac:dyDescent="0.3">
      <c r="A246" s="144"/>
      <c r="B246" s="14">
        <v>5</v>
      </c>
      <c r="C246" s="14">
        <v>6</v>
      </c>
      <c r="D246" s="14">
        <v>7</v>
      </c>
      <c r="E246" s="14">
        <v>8</v>
      </c>
      <c r="F246" s="14">
        <v>9</v>
      </c>
      <c r="G246" s="14">
        <v>10</v>
      </c>
      <c r="H246" s="176"/>
      <c r="I246" s="176"/>
      <c r="J246" s="176"/>
      <c r="K246" s="176"/>
      <c r="L246" s="176"/>
      <c r="M246" s="176"/>
      <c r="N246" s="176"/>
      <c r="O246" s="176"/>
      <c r="P246" s="176"/>
      <c r="Q246" s="179"/>
    </row>
    <row r="247" spans="1:17" ht="16.5" thickTop="1" thickBot="1" x14ac:dyDescent="0.3">
      <c r="A247" s="19" t="s">
        <v>243</v>
      </c>
      <c r="B247" s="6"/>
      <c r="C247" s="6"/>
      <c r="D247" s="6"/>
      <c r="E247" s="6">
        <v>2</v>
      </c>
      <c r="F247" s="6">
        <v>26</v>
      </c>
      <c r="G247" s="6">
        <v>73</v>
      </c>
      <c r="H247" s="6">
        <v>115</v>
      </c>
      <c r="I247" s="6">
        <v>147</v>
      </c>
      <c r="J247" s="6">
        <v>151</v>
      </c>
      <c r="K247" s="6">
        <v>130</v>
      </c>
      <c r="L247" s="6">
        <v>77</v>
      </c>
      <c r="M247" s="6">
        <v>38</v>
      </c>
      <c r="N247" s="6">
        <v>5</v>
      </c>
      <c r="O247" s="6"/>
      <c r="P247" s="6"/>
      <c r="Q247" s="7"/>
    </row>
    <row r="248" spans="1:17" ht="15.75" thickBot="1" x14ac:dyDescent="0.3">
      <c r="A248" s="19" t="s">
        <v>46</v>
      </c>
      <c r="B248" s="6"/>
      <c r="C248" s="6"/>
      <c r="D248" s="6"/>
      <c r="E248" s="6">
        <v>13</v>
      </c>
      <c r="F248" s="6">
        <v>61</v>
      </c>
      <c r="G248" s="6">
        <v>126</v>
      </c>
      <c r="H248" s="6">
        <v>181</v>
      </c>
      <c r="I248" s="6">
        <v>216</v>
      </c>
      <c r="J248" s="6">
        <v>225</v>
      </c>
      <c r="K248" s="6">
        <v>184</v>
      </c>
      <c r="L248" s="6">
        <v>137</v>
      </c>
      <c r="M248" s="6">
        <v>77</v>
      </c>
      <c r="N248" s="6">
        <v>24</v>
      </c>
      <c r="O248" s="6">
        <v>2</v>
      </c>
      <c r="P248" s="6"/>
      <c r="Q248" s="7"/>
    </row>
    <row r="249" spans="1:17" ht="15.75" thickBot="1" x14ac:dyDescent="0.3">
      <c r="A249" s="19" t="s">
        <v>3</v>
      </c>
      <c r="B249" s="6"/>
      <c r="C249" s="6"/>
      <c r="D249" s="6">
        <v>16</v>
      </c>
      <c r="E249" s="6">
        <v>71</v>
      </c>
      <c r="F249" s="6">
        <v>155</v>
      </c>
      <c r="G249" s="6">
        <v>240</v>
      </c>
      <c r="H249" s="6">
        <v>302</v>
      </c>
      <c r="I249" s="6">
        <v>330</v>
      </c>
      <c r="J249" s="6">
        <v>344</v>
      </c>
      <c r="K249" s="6">
        <v>304</v>
      </c>
      <c r="L249" s="6">
        <v>246</v>
      </c>
      <c r="M249" s="6">
        <v>169</v>
      </c>
      <c r="N249" s="6">
        <v>89</v>
      </c>
      <c r="O249" s="6">
        <v>22</v>
      </c>
      <c r="P249" s="6">
        <v>1</v>
      </c>
      <c r="Q249" s="7"/>
    </row>
    <row r="250" spans="1:17" ht="15.75" thickBot="1" x14ac:dyDescent="0.3">
      <c r="A250" s="19" t="s">
        <v>47</v>
      </c>
      <c r="B250" s="6"/>
      <c r="C250" s="6">
        <v>15</v>
      </c>
      <c r="D250" s="6">
        <v>75</v>
      </c>
      <c r="E250" s="6">
        <v>174</v>
      </c>
      <c r="F250" s="6">
        <v>278</v>
      </c>
      <c r="G250" s="6">
        <v>369</v>
      </c>
      <c r="H250" s="6">
        <v>437</v>
      </c>
      <c r="I250" s="6">
        <v>448</v>
      </c>
      <c r="J250" s="6">
        <v>442</v>
      </c>
      <c r="K250" s="6">
        <v>409</v>
      </c>
      <c r="L250" s="6">
        <v>331</v>
      </c>
      <c r="M250" s="6">
        <v>258</v>
      </c>
      <c r="N250" s="6">
        <v>164</v>
      </c>
      <c r="O250" s="6">
        <v>72</v>
      </c>
      <c r="P250" s="6">
        <v>14</v>
      </c>
      <c r="Q250" s="7"/>
    </row>
    <row r="251" spans="1:17" ht="15.75" thickBot="1" x14ac:dyDescent="0.3">
      <c r="A251" s="19" t="s">
        <v>5</v>
      </c>
      <c r="B251" s="6">
        <v>6</v>
      </c>
      <c r="C251" s="6">
        <v>48</v>
      </c>
      <c r="D251" s="6">
        <v>148</v>
      </c>
      <c r="E251" s="6">
        <v>243</v>
      </c>
      <c r="F251" s="6">
        <v>351</v>
      </c>
      <c r="G251" s="6">
        <v>458</v>
      </c>
      <c r="H251" s="6">
        <v>501</v>
      </c>
      <c r="I251" s="6">
        <v>538</v>
      </c>
      <c r="J251" s="6">
        <v>527</v>
      </c>
      <c r="K251" s="6">
        <v>486</v>
      </c>
      <c r="L251" s="6">
        <v>412</v>
      </c>
      <c r="M251" s="6">
        <v>310</v>
      </c>
      <c r="N251" s="6">
        <v>214</v>
      </c>
      <c r="O251" s="6">
        <v>126</v>
      </c>
      <c r="P251" s="6">
        <v>46</v>
      </c>
      <c r="Q251" s="7">
        <v>6</v>
      </c>
    </row>
    <row r="252" spans="1:17" ht="15.75" thickBot="1" x14ac:dyDescent="0.3">
      <c r="A252" s="19" t="s">
        <v>6</v>
      </c>
      <c r="B252" s="6">
        <v>14</v>
      </c>
      <c r="C252" s="6">
        <v>73</v>
      </c>
      <c r="D252" s="6">
        <v>166</v>
      </c>
      <c r="E252" s="6">
        <v>276</v>
      </c>
      <c r="F252" s="6">
        <v>395</v>
      </c>
      <c r="G252" s="6">
        <v>489</v>
      </c>
      <c r="H252" s="6">
        <v>550</v>
      </c>
      <c r="I252" s="6">
        <v>569</v>
      </c>
      <c r="J252" s="6">
        <v>555</v>
      </c>
      <c r="K252" s="6">
        <v>506</v>
      </c>
      <c r="L252" s="6">
        <v>469</v>
      </c>
      <c r="M252" s="6">
        <v>361</v>
      </c>
      <c r="N252" s="6">
        <v>263</v>
      </c>
      <c r="O252" s="6">
        <v>168</v>
      </c>
      <c r="P252" s="6">
        <v>75</v>
      </c>
      <c r="Q252" s="7">
        <v>16</v>
      </c>
    </row>
    <row r="253" spans="1:17" ht="15.75" thickBot="1" x14ac:dyDescent="0.3">
      <c r="A253" s="19" t="s">
        <v>7</v>
      </c>
      <c r="B253" s="6">
        <v>8</v>
      </c>
      <c r="C253" s="6">
        <v>58</v>
      </c>
      <c r="D253" s="6">
        <v>154</v>
      </c>
      <c r="E253" s="6">
        <v>257</v>
      </c>
      <c r="F253" s="6">
        <v>360</v>
      </c>
      <c r="G253" s="6">
        <v>468</v>
      </c>
      <c r="H253" s="6">
        <v>531</v>
      </c>
      <c r="I253" s="6">
        <v>545</v>
      </c>
      <c r="J253" s="6">
        <v>536</v>
      </c>
      <c r="K253" s="6">
        <v>495</v>
      </c>
      <c r="L253" s="6">
        <v>418</v>
      </c>
      <c r="M253" s="6">
        <v>353</v>
      </c>
      <c r="N253" s="6">
        <v>260</v>
      </c>
      <c r="O253" s="6">
        <v>164</v>
      </c>
      <c r="P253" s="6">
        <v>71</v>
      </c>
      <c r="Q253" s="7">
        <v>13</v>
      </c>
    </row>
    <row r="254" spans="1:17" ht="15.75" thickBot="1" x14ac:dyDescent="0.3">
      <c r="A254" s="19" t="s">
        <v>48</v>
      </c>
      <c r="B254" s="6">
        <v>1</v>
      </c>
      <c r="C254" s="6">
        <v>24</v>
      </c>
      <c r="D254" s="6">
        <v>97</v>
      </c>
      <c r="E254" s="6">
        <v>205</v>
      </c>
      <c r="F254" s="6">
        <v>333</v>
      </c>
      <c r="G254" s="6">
        <v>443</v>
      </c>
      <c r="H254" s="6">
        <v>504</v>
      </c>
      <c r="I254" s="6">
        <v>529</v>
      </c>
      <c r="J254" s="6">
        <v>498</v>
      </c>
      <c r="K254" s="6">
        <v>460</v>
      </c>
      <c r="L254" s="6">
        <v>395</v>
      </c>
      <c r="M254" s="6">
        <v>301</v>
      </c>
      <c r="N254" s="6">
        <v>203</v>
      </c>
      <c r="O254" s="6">
        <v>108</v>
      </c>
      <c r="P254" s="6">
        <v>29</v>
      </c>
      <c r="Q254" s="7">
        <v>1</v>
      </c>
    </row>
    <row r="255" spans="1:17" ht="15.75" thickBot="1" x14ac:dyDescent="0.3">
      <c r="A255" s="19" t="s">
        <v>49</v>
      </c>
      <c r="B255" s="6"/>
      <c r="C255" s="6">
        <v>3</v>
      </c>
      <c r="D255" s="6">
        <v>38</v>
      </c>
      <c r="E255" s="6">
        <v>122</v>
      </c>
      <c r="F255" s="6">
        <v>209</v>
      </c>
      <c r="G255" s="6">
        <v>311</v>
      </c>
      <c r="H255" s="6">
        <v>389</v>
      </c>
      <c r="I255" s="6">
        <v>433</v>
      </c>
      <c r="J255" s="6">
        <v>428</v>
      </c>
      <c r="K255" s="6">
        <v>384</v>
      </c>
      <c r="L255" s="6">
        <v>316</v>
      </c>
      <c r="M255" s="6">
        <v>222</v>
      </c>
      <c r="N255" s="6">
        <v>113</v>
      </c>
      <c r="O255" s="6">
        <v>37</v>
      </c>
      <c r="P255" s="6">
        <v>3</v>
      </c>
      <c r="Q255" s="7"/>
    </row>
    <row r="256" spans="1:17" ht="15.75" thickBot="1" x14ac:dyDescent="0.3">
      <c r="A256" s="19" t="s">
        <v>50</v>
      </c>
      <c r="B256" s="6"/>
      <c r="C256" s="6"/>
      <c r="D256" s="6">
        <v>10</v>
      </c>
      <c r="E256" s="6">
        <v>50</v>
      </c>
      <c r="F256" s="6">
        <v>124</v>
      </c>
      <c r="G256" s="6">
        <v>200</v>
      </c>
      <c r="H256" s="6">
        <v>259</v>
      </c>
      <c r="I256" s="6">
        <v>297</v>
      </c>
      <c r="J256" s="6">
        <v>303</v>
      </c>
      <c r="K256" s="6">
        <v>254</v>
      </c>
      <c r="L256" s="6">
        <v>187</v>
      </c>
      <c r="M256" s="6">
        <v>100</v>
      </c>
      <c r="N256" s="6">
        <v>31</v>
      </c>
      <c r="O256" s="6">
        <v>3</v>
      </c>
      <c r="P256" s="6"/>
      <c r="Q256" s="7"/>
    </row>
    <row r="257" spans="1:17" ht="15.75" thickBot="1" x14ac:dyDescent="0.3">
      <c r="A257" s="19" t="s">
        <v>51</v>
      </c>
      <c r="B257" s="6"/>
      <c r="C257" s="6"/>
      <c r="D257" s="6"/>
      <c r="E257" s="6">
        <v>8</v>
      </c>
      <c r="F257" s="6">
        <v>45</v>
      </c>
      <c r="G257" s="6">
        <v>94</v>
      </c>
      <c r="H257" s="6">
        <v>140</v>
      </c>
      <c r="I257" s="6">
        <v>163</v>
      </c>
      <c r="J257" s="6">
        <v>157</v>
      </c>
      <c r="K257" s="6">
        <v>135</v>
      </c>
      <c r="L257" s="6">
        <v>87</v>
      </c>
      <c r="M257" s="6">
        <v>36</v>
      </c>
      <c r="N257" s="6">
        <v>6</v>
      </c>
      <c r="O257" s="6"/>
      <c r="P257" s="6"/>
      <c r="Q257" s="7"/>
    </row>
    <row r="258" spans="1:17" ht="15.75" thickBot="1" x14ac:dyDescent="0.3">
      <c r="A258" s="20" t="s">
        <v>52</v>
      </c>
      <c r="B258" s="10"/>
      <c r="C258" s="10"/>
      <c r="D258" s="10"/>
      <c r="E258" s="10">
        <v>1</v>
      </c>
      <c r="F258" s="10">
        <v>24</v>
      </c>
      <c r="G258" s="10">
        <v>68</v>
      </c>
      <c r="H258" s="10">
        <v>105</v>
      </c>
      <c r="I258" s="10">
        <v>128</v>
      </c>
      <c r="J258" s="10">
        <v>126</v>
      </c>
      <c r="K258" s="10">
        <v>99</v>
      </c>
      <c r="L258" s="10">
        <v>57</v>
      </c>
      <c r="M258" s="10">
        <v>19</v>
      </c>
      <c r="N258" s="10">
        <v>1</v>
      </c>
      <c r="O258" s="10"/>
      <c r="P258" s="10"/>
      <c r="Q258" s="11"/>
    </row>
    <row r="259" spans="1:17" ht="15.75" thickTop="1" x14ac:dyDescent="0.25"/>
    <row r="260" spans="1:17" ht="15.75" thickBot="1" x14ac:dyDescent="0.3">
      <c r="A260" s="13" t="s">
        <v>264</v>
      </c>
      <c r="B260" t="s">
        <v>265</v>
      </c>
    </row>
    <row r="261" spans="1:17" ht="16.5" thickTop="1" thickBot="1" x14ac:dyDescent="0.3">
      <c r="A261" s="142" t="s">
        <v>0</v>
      </c>
      <c r="B261" s="171" t="s">
        <v>231</v>
      </c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3"/>
    </row>
    <row r="262" spans="1:17" ht="15.75" thickTop="1" x14ac:dyDescent="0.25">
      <c r="A262" s="143"/>
      <c r="B262" s="18">
        <v>4</v>
      </c>
      <c r="C262" s="18">
        <v>5</v>
      </c>
      <c r="D262" s="18">
        <v>6</v>
      </c>
      <c r="E262" s="18">
        <v>7</v>
      </c>
      <c r="F262" s="18">
        <v>8</v>
      </c>
      <c r="G262" s="18">
        <v>9</v>
      </c>
      <c r="H262" s="174" t="s">
        <v>233</v>
      </c>
      <c r="I262" s="174" t="s">
        <v>234</v>
      </c>
      <c r="J262" s="174" t="s">
        <v>235</v>
      </c>
      <c r="K262" s="174" t="s">
        <v>236</v>
      </c>
      <c r="L262" s="174" t="s">
        <v>237</v>
      </c>
      <c r="M262" s="174" t="s">
        <v>238</v>
      </c>
      <c r="N262" s="174" t="s">
        <v>239</v>
      </c>
      <c r="O262" s="174" t="s">
        <v>240</v>
      </c>
      <c r="P262" s="174" t="s">
        <v>241</v>
      </c>
      <c r="Q262" s="177" t="s">
        <v>242</v>
      </c>
    </row>
    <row r="263" spans="1:17" x14ac:dyDescent="0.25">
      <c r="A263" s="143"/>
      <c r="B263" s="18" t="s">
        <v>232</v>
      </c>
      <c r="C263" s="18" t="s">
        <v>232</v>
      </c>
      <c r="D263" s="18" t="s">
        <v>232</v>
      </c>
      <c r="E263" s="18" t="s">
        <v>232</v>
      </c>
      <c r="F263" s="18" t="s">
        <v>232</v>
      </c>
      <c r="G263" s="18" t="s">
        <v>232</v>
      </c>
      <c r="H263" s="175"/>
      <c r="I263" s="175"/>
      <c r="J263" s="175"/>
      <c r="K263" s="175"/>
      <c r="L263" s="175"/>
      <c r="M263" s="175"/>
      <c r="N263" s="175"/>
      <c r="O263" s="175"/>
      <c r="P263" s="175"/>
      <c r="Q263" s="178"/>
    </row>
    <row r="264" spans="1:17" ht="15.75" thickBot="1" x14ac:dyDescent="0.3">
      <c r="A264" s="144"/>
      <c r="B264" s="14">
        <v>5</v>
      </c>
      <c r="C264" s="14">
        <v>6</v>
      </c>
      <c r="D264" s="14">
        <v>7</v>
      </c>
      <c r="E264" s="14">
        <v>8</v>
      </c>
      <c r="F264" s="14">
        <v>9</v>
      </c>
      <c r="G264" s="14">
        <v>10</v>
      </c>
      <c r="H264" s="176"/>
      <c r="I264" s="176"/>
      <c r="J264" s="176"/>
      <c r="K264" s="176"/>
      <c r="L264" s="176"/>
      <c r="M264" s="176"/>
      <c r="N264" s="176"/>
      <c r="O264" s="176"/>
      <c r="P264" s="176"/>
      <c r="Q264" s="179"/>
    </row>
    <row r="265" spans="1:17" ht="16.5" thickTop="1" thickBot="1" x14ac:dyDescent="0.3">
      <c r="A265" s="19" t="s">
        <v>243</v>
      </c>
      <c r="B265" s="6"/>
      <c r="C265" s="6"/>
      <c r="D265" s="6"/>
      <c r="E265" s="6">
        <v>4</v>
      </c>
      <c r="F265" s="6">
        <v>29</v>
      </c>
      <c r="G265" s="6">
        <v>56</v>
      </c>
      <c r="H265" s="6">
        <v>176</v>
      </c>
      <c r="I265" s="6">
        <v>251</v>
      </c>
      <c r="J265" s="6">
        <v>253</v>
      </c>
      <c r="K265" s="6">
        <v>142</v>
      </c>
      <c r="L265" s="6">
        <v>67</v>
      </c>
      <c r="M265" s="6">
        <v>39</v>
      </c>
      <c r="N265" s="6">
        <v>9</v>
      </c>
      <c r="O265" s="6"/>
      <c r="P265" s="6"/>
      <c r="Q265" s="7"/>
    </row>
    <row r="266" spans="1:17" ht="15.75" thickBot="1" x14ac:dyDescent="0.3">
      <c r="A266" s="19" t="s">
        <v>46</v>
      </c>
      <c r="B266" s="6"/>
      <c r="C266" s="6"/>
      <c r="D266" s="6">
        <v>1</v>
      </c>
      <c r="E266" s="6">
        <v>16</v>
      </c>
      <c r="F266" s="6">
        <v>51</v>
      </c>
      <c r="G266" s="6">
        <v>123</v>
      </c>
      <c r="H266" s="6">
        <v>249</v>
      </c>
      <c r="I266" s="6">
        <v>297</v>
      </c>
      <c r="J266" s="6">
        <v>297</v>
      </c>
      <c r="K266" s="6">
        <v>253</v>
      </c>
      <c r="L266" s="6">
        <v>150</v>
      </c>
      <c r="M266" s="6">
        <v>88</v>
      </c>
      <c r="N266" s="6">
        <v>35</v>
      </c>
      <c r="O266" s="6">
        <v>2</v>
      </c>
      <c r="P266" s="6"/>
      <c r="Q266" s="7"/>
    </row>
    <row r="267" spans="1:17" ht="15.75" thickBot="1" x14ac:dyDescent="0.3">
      <c r="A267" s="19" t="s">
        <v>3</v>
      </c>
      <c r="B267" s="6"/>
      <c r="C267" s="6">
        <v>1</v>
      </c>
      <c r="D267" s="6">
        <v>14</v>
      </c>
      <c r="E267" s="6">
        <v>60</v>
      </c>
      <c r="F267" s="6">
        <v>159</v>
      </c>
      <c r="G267" s="6">
        <v>276</v>
      </c>
      <c r="H267" s="6">
        <v>360</v>
      </c>
      <c r="I267" s="6">
        <v>410</v>
      </c>
      <c r="J267" s="6">
        <v>404</v>
      </c>
      <c r="K267" s="6">
        <v>361</v>
      </c>
      <c r="L267" s="6">
        <v>280</v>
      </c>
      <c r="M267" s="6">
        <v>199</v>
      </c>
      <c r="N267" s="6">
        <v>104</v>
      </c>
      <c r="O267" s="6">
        <v>24</v>
      </c>
      <c r="P267" s="6">
        <v>1</v>
      </c>
      <c r="Q267" s="7"/>
    </row>
    <row r="268" spans="1:17" ht="15.75" thickBot="1" x14ac:dyDescent="0.3">
      <c r="A268" s="19" t="s">
        <v>47</v>
      </c>
      <c r="B268" s="6"/>
      <c r="C268" s="6">
        <v>12</v>
      </c>
      <c r="D268" s="6">
        <v>54</v>
      </c>
      <c r="E268" s="6">
        <v>170</v>
      </c>
      <c r="F268" s="6">
        <v>286</v>
      </c>
      <c r="G268" s="6">
        <v>388</v>
      </c>
      <c r="H268" s="6">
        <v>442</v>
      </c>
      <c r="I268" s="6">
        <v>489</v>
      </c>
      <c r="J268" s="6">
        <v>472</v>
      </c>
      <c r="K268" s="6">
        <v>422</v>
      </c>
      <c r="L268" s="6">
        <v>346</v>
      </c>
      <c r="M268" s="6">
        <v>264</v>
      </c>
      <c r="N268" s="6">
        <v>166</v>
      </c>
      <c r="O268" s="6">
        <v>69</v>
      </c>
      <c r="P268" s="6">
        <v>15</v>
      </c>
      <c r="Q268" s="7"/>
    </row>
    <row r="269" spans="1:17" ht="15.75" thickBot="1" x14ac:dyDescent="0.3">
      <c r="A269" s="19" t="s">
        <v>5</v>
      </c>
      <c r="B269" s="6">
        <v>6</v>
      </c>
      <c r="C269" s="6">
        <v>32</v>
      </c>
      <c r="D269" s="6">
        <v>112</v>
      </c>
      <c r="E269" s="6">
        <v>274</v>
      </c>
      <c r="F269" s="6">
        <v>388</v>
      </c>
      <c r="G269" s="6">
        <v>480</v>
      </c>
      <c r="H269" s="6">
        <v>523</v>
      </c>
      <c r="I269" s="6">
        <v>537</v>
      </c>
      <c r="J269" s="6">
        <v>540</v>
      </c>
      <c r="K269" s="6">
        <v>497</v>
      </c>
      <c r="L269" s="6">
        <v>42</v>
      </c>
      <c r="M269" s="6">
        <v>286</v>
      </c>
      <c r="N269" s="6">
        <v>207</v>
      </c>
      <c r="O269" s="6">
        <v>118</v>
      </c>
      <c r="P269" s="6">
        <v>43</v>
      </c>
      <c r="Q269" s="7">
        <v>6</v>
      </c>
    </row>
    <row r="270" spans="1:17" ht="15.75" thickBot="1" x14ac:dyDescent="0.3">
      <c r="A270" s="19" t="s">
        <v>6</v>
      </c>
      <c r="B270" s="6">
        <v>11</v>
      </c>
      <c r="C270" s="6">
        <v>40</v>
      </c>
      <c r="D270" s="6">
        <v>108</v>
      </c>
      <c r="E270" s="6">
        <v>268</v>
      </c>
      <c r="F270" s="6">
        <v>384</v>
      </c>
      <c r="G270" s="6">
        <v>471</v>
      </c>
      <c r="H270" s="6">
        <v>541</v>
      </c>
      <c r="I270" s="6">
        <v>559</v>
      </c>
      <c r="J270" s="6">
        <v>529</v>
      </c>
      <c r="K270" s="6">
        <v>492</v>
      </c>
      <c r="L270" s="6">
        <v>429</v>
      </c>
      <c r="M270" s="6">
        <v>347</v>
      </c>
      <c r="N270" s="6">
        <v>257</v>
      </c>
      <c r="O270" s="6">
        <v>158</v>
      </c>
      <c r="P270" s="6">
        <v>70</v>
      </c>
      <c r="Q270" s="7">
        <v>14</v>
      </c>
    </row>
    <row r="271" spans="1:17" ht="15.75" thickBot="1" x14ac:dyDescent="0.3">
      <c r="A271" s="19" t="s">
        <v>7</v>
      </c>
      <c r="B271" s="6">
        <v>8</v>
      </c>
      <c r="C271" s="6">
        <v>33</v>
      </c>
      <c r="D271" s="6">
        <v>97</v>
      </c>
      <c r="E271" s="6">
        <v>260</v>
      </c>
      <c r="F271" s="6">
        <v>376</v>
      </c>
      <c r="G271" s="6">
        <v>489</v>
      </c>
      <c r="H271" s="6">
        <v>573</v>
      </c>
      <c r="I271" s="6">
        <v>615</v>
      </c>
      <c r="J271" s="6">
        <v>580</v>
      </c>
      <c r="K271" s="6">
        <v>512</v>
      </c>
      <c r="L271" s="6">
        <v>433</v>
      </c>
      <c r="M271" s="6">
        <v>352</v>
      </c>
      <c r="N271" s="6">
        <v>249</v>
      </c>
      <c r="O271" s="6">
        <v>158</v>
      </c>
      <c r="P271" s="6">
        <v>65</v>
      </c>
      <c r="Q271" s="7">
        <v>11</v>
      </c>
    </row>
    <row r="272" spans="1:17" ht="15.75" thickBot="1" x14ac:dyDescent="0.3">
      <c r="A272" s="19" t="s">
        <v>48</v>
      </c>
      <c r="B272" s="6">
        <v>2</v>
      </c>
      <c r="C272" s="6">
        <v>20</v>
      </c>
      <c r="D272" s="6">
        <v>69</v>
      </c>
      <c r="E272" s="6">
        <v>198</v>
      </c>
      <c r="F272" s="6">
        <v>325</v>
      </c>
      <c r="G272" s="6">
        <v>426</v>
      </c>
      <c r="H272" s="6">
        <v>483</v>
      </c>
      <c r="I272" s="6">
        <v>511</v>
      </c>
      <c r="J272" s="6">
        <v>495</v>
      </c>
      <c r="K272" s="6">
        <v>437</v>
      </c>
      <c r="L272" s="6">
        <v>366</v>
      </c>
      <c r="M272" s="6">
        <v>291</v>
      </c>
      <c r="N272" s="6">
        <v>196</v>
      </c>
      <c r="O272" s="6">
        <v>101</v>
      </c>
      <c r="P272" s="6">
        <v>27</v>
      </c>
      <c r="Q272" s="7">
        <v>1</v>
      </c>
    </row>
    <row r="273" spans="1:17" ht="15.75" thickBot="1" x14ac:dyDescent="0.3">
      <c r="A273" s="19" t="s">
        <v>49</v>
      </c>
      <c r="B273" s="6"/>
      <c r="C273" s="6">
        <v>3</v>
      </c>
      <c r="D273" s="6">
        <v>24</v>
      </c>
      <c r="E273" s="6">
        <v>100</v>
      </c>
      <c r="F273" s="6">
        <v>213</v>
      </c>
      <c r="G273" s="6">
        <v>320</v>
      </c>
      <c r="H273" s="6">
        <v>395</v>
      </c>
      <c r="I273" s="6">
        <v>431</v>
      </c>
      <c r="J273" s="6">
        <v>420</v>
      </c>
      <c r="K273" s="6">
        <v>372</v>
      </c>
      <c r="L273" s="6">
        <v>292</v>
      </c>
      <c r="M273" s="6">
        <v>207</v>
      </c>
      <c r="N273" s="6">
        <v>103</v>
      </c>
      <c r="O273" s="6">
        <v>36</v>
      </c>
      <c r="P273" s="6">
        <v>3</v>
      </c>
      <c r="Q273" s="7"/>
    </row>
    <row r="274" spans="1:17" ht="15.75" thickBot="1" x14ac:dyDescent="0.3">
      <c r="A274" s="19" t="s">
        <v>50</v>
      </c>
      <c r="B274" s="6"/>
      <c r="C274" s="6"/>
      <c r="D274" s="6">
        <v>5</v>
      </c>
      <c r="E274" s="6">
        <v>29</v>
      </c>
      <c r="F274" s="6">
        <v>98</v>
      </c>
      <c r="G274" s="6">
        <v>230</v>
      </c>
      <c r="H274" s="6">
        <v>315</v>
      </c>
      <c r="I274" s="6">
        <v>313</v>
      </c>
      <c r="J274" s="6">
        <v>332</v>
      </c>
      <c r="K274" s="6">
        <v>276</v>
      </c>
      <c r="L274" s="6">
        <v>190</v>
      </c>
      <c r="M274" s="6">
        <v>104</v>
      </c>
      <c r="N274" s="6">
        <v>38</v>
      </c>
      <c r="O274" s="6">
        <v>3</v>
      </c>
      <c r="P274" s="6"/>
      <c r="Q274" s="7"/>
    </row>
    <row r="275" spans="1:17" ht="15.75" thickBot="1" x14ac:dyDescent="0.3">
      <c r="A275" s="19" t="s">
        <v>51</v>
      </c>
      <c r="B275" s="6"/>
      <c r="C275" s="6"/>
      <c r="D275" s="6">
        <v>1</v>
      </c>
      <c r="E275" s="6">
        <v>15</v>
      </c>
      <c r="F275" s="6">
        <v>45</v>
      </c>
      <c r="G275" s="6">
        <v>112</v>
      </c>
      <c r="H275" s="6">
        <v>212</v>
      </c>
      <c r="I275" s="6">
        <v>239</v>
      </c>
      <c r="J275" s="6">
        <v>223</v>
      </c>
      <c r="K275" s="6">
        <v>119</v>
      </c>
      <c r="L275" s="6">
        <v>64</v>
      </c>
      <c r="M275" s="6">
        <v>32</v>
      </c>
      <c r="N275" s="6">
        <v>3</v>
      </c>
      <c r="O275" s="6"/>
      <c r="P275" s="6"/>
      <c r="Q275" s="7"/>
    </row>
    <row r="276" spans="1:17" ht="15.75" thickBot="1" x14ac:dyDescent="0.3">
      <c r="A276" s="20" t="s">
        <v>52</v>
      </c>
      <c r="B276" s="10"/>
      <c r="C276" s="10"/>
      <c r="D276" s="10"/>
      <c r="E276" s="10">
        <v>1</v>
      </c>
      <c r="F276" s="10">
        <v>24</v>
      </c>
      <c r="G276" s="10">
        <v>58</v>
      </c>
      <c r="H276" s="10">
        <v>163</v>
      </c>
      <c r="I276" s="10">
        <v>219</v>
      </c>
      <c r="J276" s="10">
        <v>180</v>
      </c>
      <c r="K276" s="10">
        <v>82</v>
      </c>
      <c r="L276" s="10">
        <v>53</v>
      </c>
      <c r="M276" s="10">
        <v>21</v>
      </c>
      <c r="N276" s="10">
        <v>1</v>
      </c>
      <c r="O276" s="10"/>
      <c r="P276" s="10"/>
      <c r="Q276" s="11"/>
    </row>
    <row r="277" spans="1:17" ht="15.75" thickTop="1" x14ac:dyDescent="0.25"/>
    <row r="278" spans="1:17" ht="15.75" thickBot="1" x14ac:dyDescent="0.3">
      <c r="A278" s="13" t="s">
        <v>153</v>
      </c>
      <c r="B278" t="s">
        <v>266</v>
      </c>
    </row>
    <row r="279" spans="1:17" ht="16.5" thickTop="1" thickBot="1" x14ac:dyDescent="0.3">
      <c r="A279" s="142" t="s">
        <v>0</v>
      </c>
      <c r="B279" s="171" t="s">
        <v>231</v>
      </c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3"/>
    </row>
    <row r="280" spans="1:17" ht="15.75" thickTop="1" x14ac:dyDescent="0.25">
      <c r="A280" s="143"/>
      <c r="B280" s="18">
        <v>4</v>
      </c>
      <c r="C280" s="18">
        <v>5</v>
      </c>
      <c r="D280" s="18">
        <v>6</v>
      </c>
      <c r="E280" s="18">
        <v>7</v>
      </c>
      <c r="F280" s="18">
        <v>8</v>
      </c>
      <c r="G280" s="18">
        <v>9</v>
      </c>
      <c r="H280" s="174" t="s">
        <v>233</v>
      </c>
      <c r="I280" s="174" t="s">
        <v>234</v>
      </c>
      <c r="J280" s="174" t="s">
        <v>235</v>
      </c>
      <c r="K280" s="174" t="s">
        <v>236</v>
      </c>
      <c r="L280" s="174" t="s">
        <v>237</v>
      </c>
      <c r="M280" s="174" t="s">
        <v>238</v>
      </c>
      <c r="N280" s="174" t="s">
        <v>239</v>
      </c>
      <c r="O280" s="174" t="s">
        <v>240</v>
      </c>
      <c r="P280" s="174" t="s">
        <v>241</v>
      </c>
      <c r="Q280" s="177" t="s">
        <v>242</v>
      </c>
    </row>
    <row r="281" spans="1:17" x14ac:dyDescent="0.25">
      <c r="A281" s="143"/>
      <c r="B281" s="18" t="s">
        <v>232</v>
      </c>
      <c r="C281" s="18" t="s">
        <v>232</v>
      </c>
      <c r="D281" s="18" t="s">
        <v>232</v>
      </c>
      <c r="E281" s="18" t="s">
        <v>232</v>
      </c>
      <c r="F281" s="18" t="s">
        <v>232</v>
      </c>
      <c r="G281" s="18" t="s">
        <v>232</v>
      </c>
      <c r="H281" s="175"/>
      <c r="I281" s="175"/>
      <c r="J281" s="175"/>
      <c r="K281" s="175"/>
      <c r="L281" s="175"/>
      <c r="M281" s="175"/>
      <c r="N281" s="175"/>
      <c r="O281" s="175"/>
      <c r="P281" s="175"/>
      <c r="Q281" s="178"/>
    </row>
    <row r="282" spans="1:17" ht="15.75" thickBot="1" x14ac:dyDescent="0.3">
      <c r="A282" s="144"/>
      <c r="B282" s="14">
        <v>5</v>
      </c>
      <c r="C282" s="14">
        <v>6</v>
      </c>
      <c r="D282" s="14">
        <v>7</v>
      </c>
      <c r="E282" s="14">
        <v>8</v>
      </c>
      <c r="F282" s="14">
        <v>9</v>
      </c>
      <c r="G282" s="14">
        <v>10</v>
      </c>
      <c r="H282" s="176"/>
      <c r="I282" s="176"/>
      <c r="J282" s="176"/>
      <c r="K282" s="176"/>
      <c r="L282" s="176"/>
      <c r="M282" s="176"/>
      <c r="N282" s="176"/>
      <c r="O282" s="176"/>
      <c r="P282" s="176"/>
      <c r="Q282" s="179"/>
    </row>
    <row r="283" spans="1:17" ht="16.5" thickTop="1" thickBot="1" x14ac:dyDescent="0.3">
      <c r="A283" s="19" t="s">
        <v>243</v>
      </c>
      <c r="B283" s="6"/>
      <c r="C283" s="6"/>
      <c r="D283" s="6"/>
      <c r="E283" s="6">
        <v>6</v>
      </c>
      <c r="F283" s="6">
        <v>51</v>
      </c>
      <c r="G283" s="6">
        <v>116</v>
      </c>
      <c r="H283" s="6">
        <v>173</v>
      </c>
      <c r="I283" s="6">
        <v>206</v>
      </c>
      <c r="J283" s="6">
        <v>195</v>
      </c>
      <c r="K283" s="6">
        <v>173</v>
      </c>
      <c r="L283" s="6">
        <v>118</v>
      </c>
      <c r="M283" s="6">
        <v>59</v>
      </c>
      <c r="N283" s="6">
        <v>7</v>
      </c>
      <c r="O283" s="6"/>
      <c r="P283" s="6"/>
      <c r="Q283" s="7"/>
    </row>
    <row r="284" spans="1:17" ht="15.75" thickBot="1" x14ac:dyDescent="0.3">
      <c r="A284" s="19" t="s">
        <v>46</v>
      </c>
      <c r="B284" s="6"/>
      <c r="C284" s="6"/>
      <c r="D284" s="6">
        <v>1</v>
      </c>
      <c r="E284" s="6">
        <v>30</v>
      </c>
      <c r="F284" s="6">
        <v>86</v>
      </c>
      <c r="G284" s="6">
        <v>176</v>
      </c>
      <c r="H284" s="6">
        <v>239</v>
      </c>
      <c r="I284" s="6">
        <v>268</v>
      </c>
      <c r="J284" s="6">
        <v>268</v>
      </c>
      <c r="K284" s="6">
        <v>236</v>
      </c>
      <c r="L284" s="6">
        <v>181</v>
      </c>
      <c r="M284" s="6">
        <v>107</v>
      </c>
      <c r="N284" s="6">
        <v>37</v>
      </c>
      <c r="O284" s="6">
        <v>2</v>
      </c>
      <c r="P284" s="6"/>
      <c r="Q284" s="7"/>
    </row>
    <row r="285" spans="1:17" ht="15.75" thickBot="1" x14ac:dyDescent="0.3">
      <c r="A285" s="19" t="s">
        <v>3</v>
      </c>
      <c r="B285" s="6"/>
      <c r="C285" s="6">
        <v>1</v>
      </c>
      <c r="D285" s="6">
        <v>25</v>
      </c>
      <c r="E285" s="6">
        <v>101</v>
      </c>
      <c r="F285" s="6">
        <v>199</v>
      </c>
      <c r="G285" s="6">
        <v>295</v>
      </c>
      <c r="H285" s="6">
        <v>359</v>
      </c>
      <c r="I285" s="6">
        <v>390</v>
      </c>
      <c r="J285" s="6">
        <v>393</v>
      </c>
      <c r="K285" s="6">
        <v>356</v>
      </c>
      <c r="L285" s="6">
        <v>290</v>
      </c>
      <c r="M285" s="6">
        <v>213</v>
      </c>
      <c r="N285" s="6">
        <v>110</v>
      </c>
      <c r="O285" s="6">
        <v>25</v>
      </c>
      <c r="P285" s="6">
        <v>1</v>
      </c>
      <c r="Q285" s="7"/>
    </row>
    <row r="286" spans="1:17" ht="15.75" thickBot="1" x14ac:dyDescent="0.3">
      <c r="A286" s="19" t="s">
        <v>47</v>
      </c>
      <c r="B286" s="6">
        <v>1</v>
      </c>
      <c r="C286" s="6">
        <v>23</v>
      </c>
      <c r="D286" s="6">
        <v>102</v>
      </c>
      <c r="E286" s="6">
        <v>212</v>
      </c>
      <c r="F286" s="6">
        <v>323</v>
      </c>
      <c r="G286" s="6">
        <v>422</v>
      </c>
      <c r="H286" s="6">
        <v>458</v>
      </c>
      <c r="I286" s="6">
        <v>479</v>
      </c>
      <c r="J286" s="6">
        <v>462</v>
      </c>
      <c r="K286" s="6">
        <v>420</v>
      </c>
      <c r="L286" s="6">
        <v>340</v>
      </c>
      <c r="M286" s="6">
        <v>266</v>
      </c>
      <c r="N286" s="6">
        <v>165</v>
      </c>
      <c r="O286" s="6">
        <v>73</v>
      </c>
      <c r="P286" s="6">
        <v>15</v>
      </c>
      <c r="Q286" s="7"/>
    </row>
    <row r="287" spans="1:17" ht="15.75" thickBot="1" x14ac:dyDescent="0.3">
      <c r="A287" s="19" t="s">
        <v>5</v>
      </c>
      <c r="B287" s="6">
        <v>6</v>
      </c>
      <c r="C287" s="6">
        <v>60</v>
      </c>
      <c r="D287" s="6">
        <v>159</v>
      </c>
      <c r="E287" s="6">
        <v>280</v>
      </c>
      <c r="F287" s="6">
        <v>387</v>
      </c>
      <c r="G287" s="6">
        <v>470</v>
      </c>
      <c r="H287" s="6">
        <v>515</v>
      </c>
      <c r="I287" s="6">
        <v>536</v>
      </c>
      <c r="J287" s="6">
        <v>517</v>
      </c>
      <c r="K287" s="6">
        <v>474</v>
      </c>
      <c r="L287" s="6">
        <v>405</v>
      </c>
      <c r="M287" s="6">
        <v>315</v>
      </c>
      <c r="N287" s="6">
        <v>228</v>
      </c>
      <c r="O287" s="6">
        <v>138</v>
      </c>
      <c r="P287" s="6">
        <v>56</v>
      </c>
      <c r="Q287" s="7">
        <v>8</v>
      </c>
    </row>
    <row r="288" spans="1:17" ht="15.75" thickBot="1" x14ac:dyDescent="0.3">
      <c r="A288" s="19" t="s">
        <v>6</v>
      </c>
      <c r="B288" s="6">
        <v>21</v>
      </c>
      <c r="C288" s="6">
        <v>94</v>
      </c>
      <c r="D288" s="6">
        <v>199</v>
      </c>
      <c r="E288" s="6">
        <v>325</v>
      </c>
      <c r="F288" s="6">
        <v>436</v>
      </c>
      <c r="G288" s="6">
        <v>501</v>
      </c>
      <c r="H288" s="6">
        <v>537</v>
      </c>
      <c r="I288" s="6">
        <v>532</v>
      </c>
      <c r="J288" s="6">
        <v>503</v>
      </c>
      <c r="K288" s="6">
        <v>456</v>
      </c>
      <c r="L288" s="6">
        <v>401</v>
      </c>
      <c r="M288" s="6">
        <v>332</v>
      </c>
      <c r="N288" s="6">
        <v>246</v>
      </c>
      <c r="O288" s="6">
        <v>152</v>
      </c>
      <c r="P288" s="6">
        <v>76</v>
      </c>
      <c r="Q288" s="7">
        <v>17</v>
      </c>
    </row>
    <row r="289" spans="1:17" ht="15.75" thickBot="1" x14ac:dyDescent="0.3">
      <c r="A289" s="19" t="s">
        <v>7</v>
      </c>
      <c r="B289" s="6"/>
      <c r="C289" s="6">
        <v>85</v>
      </c>
      <c r="D289" s="6">
        <v>198</v>
      </c>
      <c r="E289" s="6">
        <v>321</v>
      </c>
      <c r="F289" s="6">
        <v>431</v>
      </c>
      <c r="G289" s="6">
        <v>516</v>
      </c>
      <c r="H289" s="6">
        <v>567</v>
      </c>
      <c r="I289" s="6">
        <v>675</v>
      </c>
      <c r="J289" s="6">
        <v>553</v>
      </c>
      <c r="K289" s="6">
        <v>502</v>
      </c>
      <c r="L289" s="6">
        <v>433</v>
      </c>
      <c r="M289" s="6">
        <v>337</v>
      </c>
      <c r="N289" s="6">
        <v>242</v>
      </c>
      <c r="O289" s="6">
        <v>157</v>
      </c>
      <c r="P289" s="6">
        <v>73</v>
      </c>
      <c r="Q289" s="7">
        <v>13</v>
      </c>
    </row>
    <row r="290" spans="1:17" ht="15.75" thickBot="1" x14ac:dyDescent="0.3">
      <c r="A290" s="19" t="s">
        <v>48</v>
      </c>
      <c r="B290" s="6">
        <v>1</v>
      </c>
      <c r="C290" s="6">
        <v>36</v>
      </c>
      <c r="D290" s="6">
        <v>127</v>
      </c>
      <c r="E290" s="6">
        <v>243</v>
      </c>
      <c r="F290" s="6">
        <v>363</v>
      </c>
      <c r="G290" s="6">
        <v>450</v>
      </c>
      <c r="H290" s="6">
        <v>493</v>
      </c>
      <c r="I290" s="6">
        <v>499</v>
      </c>
      <c r="J290" s="6">
        <v>488</v>
      </c>
      <c r="K290" s="6">
        <v>428</v>
      </c>
      <c r="L290" s="6">
        <v>355</v>
      </c>
      <c r="M290" s="6">
        <v>274</v>
      </c>
      <c r="N290" s="6">
        <v>187</v>
      </c>
      <c r="O290" s="6">
        <v>103</v>
      </c>
      <c r="P290" s="6">
        <v>31</v>
      </c>
      <c r="Q290" s="7">
        <v>2</v>
      </c>
    </row>
    <row r="291" spans="1:17" ht="15.75" thickBot="1" x14ac:dyDescent="0.3">
      <c r="A291" s="19" t="s">
        <v>49</v>
      </c>
      <c r="B291" s="6"/>
      <c r="C291" s="6">
        <v>6</v>
      </c>
      <c r="D291" s="6">
        <v>55</v>
      </c>
      <c r="E291" s="6">
        <v>155</v>
      </c>
      <c r="F291" s="6">
        <v>257</v>
      </c>
      <c r="G291" s="6">
        <v>338</v>
      </c>
      <c r="H291" s="6">
        <v>387</v>
      </c>
      <c r="I291" s="6">
        <v>411</v>
      </c>
      <c r="J291" s="6">
        <v>402</v>
      </c>
      <c r="K291" s="6">
        <v>351</v>
      </c>
      <c r="L291" s="6">
        <v>278</v>
      </c>
      <c r="M291" s="6">
        <v>194</v>
      </c>
      <c r="N291" s="6">
        <v>118</v>
      </c>
      <c r="O291" s="6">
        <v>38</v>
      </c>
      <c r="P291" s="6">
        <v>3</v>
      </c>
      <c r="Q291" s="7"/>
    </row>
    <row r="292" spans="1:17" ht="15.75" thickBot="1" x14ac:dyDescent="0.3">
      <c r="A292" s="19" t="s">
        <v>50</v>
      </c>
      <c r="B292" s="6"/>
      <c r="C292" s="6"/>
      <c r="D292" s="6">
        <v>9</v>
      </c>
      <c r="E292" s="6">
        <v>66</v>
      </c>
      <c r="F292" s="6">
        <v>158</v>
      </c>
      <c r="G292" s="6">
        <v>241</v>
      </c>
      <c r="H292" s="6">
        <v>299</v>
      </c>
      <c r="I292" s="6">
        <v>316</v>
      </c>
      <c r="J292" s="6">
        <v>308</v>
      </c>
      <c r="K292" s="6">
        <v>276</v>
      </c>
      <c r="L292" s="6">
        <v>212</v>
      </c>
      <c r="M292" s="6">
        <v>147</v>
      </c>
      <c r="N292" s="6">
        <v>54</v>
      </c>
      <c r="O292" s="6">
        <v>7</v>
      </c>
      <c r="P292" s="6"/>
      <c r="Q292" s="7"/>
    </row>
    <row r="293" spans="1:17" ht="15.75" thickBot="1" x14ac:dyDescent="0.3">
      <c r="A293" s="19" t="s">
        <v>51</v>
      </c>
      <c r="B293" s="6"/>
      <c r="C293" s="6"/>
      <c r="D293" s="6"/>
      <c r="E293" s="6">
        <v>15</v>
      </c>
      <c r="F293" s="6">
        <v>70</v>
      </c>
      <c r="G293" s="6">
        <v>135</v>
      </c>
      <c r="H293" s="6">
        <v>186</v>
      </c>
      <c r="I293" s="6">
        <v>210</v>
      </c>
      <c r="J293" s="6">
        <v>207</v>
      </c>
      <c r="K293" s="6">
        <v>172</v>
      </c>
      <c r="L293" s="6">
        <v>118</v>
      </c>
      <c r="M293" s="6">
        <v>53</v>
      </c>
      <c r="N293" s="6">
        <v>7</v>
      </c>
      <c r="O293" s="6"/>
      <c r="P293" s="6"/>
      <c r="Q293" s="7"/>
    </row>
    <row r="294" spans="1:17" ht="15.75" thickBot="1" x14ac:dyDescent="0.3">
      <c r="A294" s="20" t="s">
        <v>52</v>
      </c>
      <c r="B294" s="10"/>
      <c r="C294" s="10"/>
      <c r="D294" s="10"/>
      <c r="E294" s="10">
        <v>2</v>
      </c>
      <c r="F294" s="10">
        <v>36</v>
      </c>
      <c r="G294" s="10">
        <v>89</v>
      </c>
      <c r="H294" s="10">
        <v>140</v>
      </c>
      <c r="I294" s="10">
        <v>166</v>
      </c>
      <c r="J294" s="10">
        <v>169</v>
      </c>
      <c r="K294" s="10">
        <v>142</v>
      </c>
      <c r="L294" s="10">
        <v>97</v>
      </c>
      <c r="M294" s="10">
        <v>39</v>
      </c>
      <c r="N294" s="10">
        <v>3</v>
      </c>
      <c r="O294" s="10"/>
      <c r="P294" s="10"/>
      <c r="Q294" s="11"/>
    </row>
    <row r="295" spans="1:17" ht="15.75" thickTop="1" x14ac:dyDescent="0.25"/>
    <row r="296" spans="1:17" ht="15.75" thickBot="1" x14ac:dyDescent="0.3">
      <c r="A296" s="13" t="s">
        <v>155</v>
      </c>
      <c r="B296" t="s">
        <v>267</v>
      </c>
    </row>
    <row r="297" spans="1:17" ht="16.5" thickTop="1" thickBot="1" x14ac:dyDescent="0.3">
      <c r="A297" s="142" t="s">
        <v>0</v>
      </c>
      <c r="B297" s="171" t="s">
        <v>231</v>
      </c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3"/>
    </row>
    <row r="298" spans="1:17" ht="15.75" thickTop="1" x14ac:dyDescent="0.25">
      <c r="A298" s="143"/>
      <c r="B298" s="18">
        <v>4</v>
      </c>
      <c r="C298" s="18">
        <v>5</v>
      </c>
      <c r="D298" s="18">
        <v>6</v>
      </c>
      <c r="E298" s="18">
        <v>7</v>
      </c>
      <c r="F298" s="18">
        <v>8</v>
      </c>
      <c r="G298" s="18">
        <v>9</v>
      </c>
      <c r="H298" s="174" t="s">
        <v>233</v>
      </c>
      <c r="I298" s="174" t="s">
        <v>234</v>
      </c>
      <c r="J298" s="174" t="s">
        <v>235</v>
      </c>
      <c r="K298" s="174" t="s">
        <v>236</v>
      </c>
      <c r="L298" s="174" t="s">
        <v>237</v>
      </c>
      <c r="M298" s="174" t="s">
        <v>238</v>
      </c>
      <c r="N298" s="174" t="s">
        <v>239</v>
      </c>
      <c r="O298" s="174" t="s">
        <v>240</v>
      </c>
      <c r="P298" s="174" t="s">
        <v>241</v>
      </c>
      <c r="Q298" s="177" t="s">
        <v>242</v>
      </c>
    </row>
    <row r="299" spans="1:17" x14ac:dyDescent="0.25">
      <c r="A299" s="143"/>
      <c r="B299" s="18" t="s">
        <v>232</v>
      </c>
      <c r="C299" s="18" t="s">
        <v>232</v>
      </c>
      <c r="D299" s="18" t="s">
        <v>232</v>
      </c>
      <c r="E299" s="18" t="s">
        <v>232</v>
      </c>
      <c r="F299" s="18" t="s">
        <v>232</v>
      </c>
      <c r="G299" s="18" t="s">
        <v>232</v>
      </c>
      <c r="H299" s="175"/>
      <c r="I299" s="175"/>
      <c r="J299" s="175"/>
      <c r="K299" s="175"/>
      <c r="L299" s="175"/>
      <c r="M299" s="175"/>
      <c r="N299" s="175"/>
      <c r="O299" s="175"/>
      <c r="P299" s="175"/>
      <c r="Q299" s="178"/>
    </row>
    <row r="300" spans="1:17" ht="15.75" thickBot="1" x14ac:dyDescent="0.3">
      <c r="A300" s="144"/>
      <c r="B300" s="14">
        <v>5</v>
      </c>
      <c r="C300" s="14">
        <v>6</v>
      </c>
      <c r="D300" s="14">
        <v>7</v>
      </c>
      <c r="E300" s="14">
        <v>8</v>
      </c>
      <c r="F300" s="14">
        <v>9</v>
      </c>
      <c r="G300" s="14">
        <v>10</v>
      </c>
      <c r="H300" s="176"/>
      <c r="I300" s="176"/>
      <c r="J300" s="176"/>
      <c r="K300" s="176"/>
      <c r="L300" s="176"/>
      <c r="M300" s="176"/>
      <c r="N300" s="176"/>
      <c r="O300" s="176"/>
      <c r="P300" s="176"/>
      <c r="Q300" s="179"/>
    </row>
    <row r="301" spans="1:17" ht="16.5" thickTop="1" thickBot="1" x14ac:dyDescent="0.3">
      <c r="A301" s="19" t="s">
        <v>243</v>
      </c>
      <c r="B301" s="6"/>
      <c r="C301" s="6"/>
      <c r="D301" s="6"/>
      <c r="E301" s="6">
        <v>2</v>
      </c>
      <c r="F301" s="6">
        <v>31</v>
      </c>
      <c r="G301" s="6">
        <v>78</v>
      </c>
      <c r="H301" s="6">
        <v>128</v>
      </c>
      <c r="I301" s="6">
        <v>143</v>
      </c>
      <c r="J301" s="6">
        <v>150</v>
      </c>
      <c r="K301" s="6">
        <v>145</v>
      </c>
      <c r="L301" s="6">
        <v>88</v>
      </c>
      <c r="M301" s="6">
        <v>35</v>
      </c>
      <c r="N301" s="6">
        <v>3</v>
      </c>
      <c r="O301" s="6"/>
      <c r="P301" s="6"/>
      <c r="Q301" s="7"/>
    </row>
    <row r="302" spans="1:17" ht="15.75" thickBot="1" x14ac:dyDescent="0.3">
      <c r="A302" s="19" t="s">
        <v>46</v>
      </c>
      <c r="B302" s="6"/>
      <c r="C302" s="6"/>
      <c r="D302" s="6">
        <v>1</v>
      </c>
      <c r="E302" s="6">
        <v>19</v>
      </c>
      <c r="F302" s="6">
        <v>78</v>
      </c>
      <c r="G302" s="6">
        <v>146</v>
      </c>
      <c r="H302" s="6">
        <v>206</v>
      </c>
      <c r="I302" s="6">
        <v>223</v>
      </c>
      <c r="J302" s="6">
        <v>238</v>
      </c>
      <c r="K302" s="6">
        <v>208</v>
      </c>
      <c r="L302" s="6">
        <v>153</v>
      </c>
      <c r="M302" s="6">
        <v>86</v>
      </c>
      <c r="N302" s="6">
        <v>26</v>
      </c>
      <c r="O302" s="6">
        <v>1</v>
      </c>
      <c r="P302" s="6"/>
      <c r="Q302" s="7"/>
    </row>
    <row r="303" spans="1:17" ht="15.75" thickBot="1" x14ac:dyDescent="0.3">
      <c r="A303" s="19" t="s">
        <v>3</v>
      </c>
      <c r="B303" s="6"/>
      <c r="C303" s="6"/>
      <c r="D303" s="6">
        <v>20</v>
      </c>
      <c r="E303" s="6">
        <v>87</v>
      </c>
      <c r="F303" s="6">
        <v>185</v>
      </c>
      <c r="G303" s="6">
        <v>178</v>
      </c>
      <c r="H303" s="6">
        <v>353</v>
      </c>
      <c r="I303" s="6">
        <v>389</v>
      </c>
      <c r="J303" s="6">
        <v>387</v>
      </c>
      <c r="K303" s="6">
        <v>347</v>
      </c>
      <c r="L303" s="6">
        <v>282</v>
      </c>
      <c r="M303" s="6">
        <v>186</v>
      </c>
      <c r="N303" s="6">
        <v>92</v>
      </c>
      <c r="O303" s="6">
        <v>20</v>
      </c>
      <c r="P303" s="6"/>
      <c r="Q303" s="7"/>
    </row>
    <row r="304" spans="1:17" ht="15.75" thickBot="1" x14ac:dyDescent="0.3">
      <c r="A304" s="19" t="s">
        <v>47</v>
      </c>
      <c r="B304" s="6"/>
      <c r="C304" s="6">
        <v>15</v>
      </c>
      <c r="D304" s="6">
        <v>84</v>
      </c>
      <c r="E304" s="6">
        <v>182</v>
      </c>
      <c r="F304" s="6">
        <v>292</v>
      </c>
      <c r="G304" s="6">
        <v>398</v>
      </c>
      <c r="H304" s="6">
        <v>466</v>
      </c>
      <c r="I304" s="6">
        <v>496</v>
      </c>
      <c r="J304" s="6">
        <v>502</v>
      </c>
      <c r="K304" s="6">
        <v>459</v>
      </c>
      <c r="L304" s="6">
        <v>389</v>
      </c>
      <c r="M304" s="6">
        <v>284</v>
      </c>
      <c r="N304" s="6">
        <v>177</v>
      </c>
      <c r="O304" s="6">
        <v>77</v>
      </c>
      <c r="P304" s="6">
        <v>14</v>
      </c>
      <c r="Q304" s="7"/>
    </row>
    <row r="305" spans="1:17" ht="15.75" thickBot="1" x14ac:dyDescent="0.3">
      <c r="A305" s="19" t="s">
        <v>5</v>
      </c>
      <c r="B305" s="6">
        <v>7</v>
      </c>
      <c r="C305" s="6">
        <v>54</v>
      </c>
      <c r="D305" s="6">
        <v>147</v>
      </c>
      <c r="E305" s="6">
        <v>260</v>
      </c>
      <c r="F305" s="6">
        <v>378</v>
      </c>
      <c r="G305" s="6">
        <v>478</v>
      </c>
      <c r="H305" s="6">
        <v>550</v>
      </c>
      <c r="I305" s="6">
        <v>588</v>
      </c>
      <c r="J305" s="6">
        <v>577</v>
      </c>
      <c r="K305" s="6">
        <v>528</v>
      </c>
      <c r="L305" s="6">
        <v>461</v>
      </c>
      <c r="M305" s="6">
        <v>358</v>
      </c>
      <c r="N305" s="6">
        <v>248</v>
      </c>
      <c r="O305" s="6">
        <v>141</v>
      </c>
      <c r="P305" s="6">
        <v>50</v>
      </c>
      <c r="Q305" s="7">
        <v>6</v>
      </c>
    </row>
    <row r="306" spans="1:17" ht="15.75" thickBot="1" x14ac:dyDescent="0.3">
      <c r="A306" s="19" t="s">
        <v>6</v>
      </c>
      <c r="B306" s="6">
        <v>17</v>
      </c>
      <c r="C306" s="6">
        <v>78</v>
      </c>
      <c r="D306" s="6">
        <v>177</v>
      </c>
      <c r="E306" s="6">
        <v>290</v>
      </c>
      <c r="F306" s="6">
        <v>404</v>
      </c>
      <c r="G306" s="6">
        <v>505</v>
      </c>
      <c r="H306" s="6">
        <v>575</v>
      </c>
      <c r="I306" s="6">
        <v>607</v>
      </c>
      <c r="J306" s="6">
        <v>606</v>
      </c>
      <c r="K306" s="6">
        <v>555</v>
      </c>
      <c r="L306" s="6">
        <v>469</v>
      </c>
      <c r="M306" s="6">
        <v>378</v>
      </c>
      <c r="N306" s="6">
        <v>270</v>
      </c>
      <c r="O306" s="6">
        <v>167</v>
      </c>
      <c r="P306" s="6">
        <v>72</v>
      </c>
      <c r="Q306" s="7">
        <v>15</v>
      </c>
    </row>
    <row r="307" spans="1:17" ht="15.75" thickBot="1" x14ac:dyDescent="0.3">
      <c r="A307" s="19" t="s">
        <v>7</v>
      </c>
      <c r="B307" s="6">
        <v>12</v>
      </c>
      <c r="C307" s="6">
        <v>69</v>
      </c>
      <c r="D307" s="6">
        <v>171</v>
      </c>
      <c r="E307" s="6">
        <v>292</v>
      </c>
      <c r="F307" s="6">
        <v>411</v>
      </c>
      <c r="G307" s="6">
        <v>514</v>
      </c>
      <c r="H307" s="6">
        <v>588</v>
      </c>
      <c r="I307" s="6">
        <v>624</v>
      </c>
      <c r="J307" s="6">
        <v>616</v>
      </c>
      <c r="K307" s="6">
        <v>567</v>
      </c>
      <c r="L307" s="6">
        <v>488</v>
      </c>
      <c r="M307" s="6">
        <v>388</v>
      </c>
      <c r="N307" s="6">
        <v>282</v>
      </c>
      <c r="O307" s="6">
        <v>167</v>
      </c>
      <c r="P307" s="6">
        <v>67</v>
      </c>
      <c r="Q307" s="7">
        <v>11</v>
      </c>
    </row>
    <row r="308" spans="1:17" ht="15.75" thickBot="1" x14ac:dyDescent="0.3">
      <c r="A308" s="19" t="s">
        <v>48</v>
      </c>
      <c r="B308" s="6">
        <v>1</v>
      </c>
      <c r="C308" s="6">
        <v>32</v>
      </c>
      <c r="D308" s="6">
        <v>121</v>
      </c>
      <c r="E308" s="6">
        <v>240</v>
      </c>
      <c r="F308" s="6">
        <v>360</v>
      </c>
      <c r="G308" s="6">
        <v>461</v>
      </c>
      <c r="H308" s="6">
        <v>546</v>
      </c>
      <c r="I308" s="6">
        <v>587</v>
      </c>
      <c r="J308" s="6">
        <v>582</v>
      </c>
      <c r="K308" s="6">
        <v>522</v>
      </c>
      <c r="L308" s="6">
        <v>448</v>
      </c>
      <c r="M308" s="6">
        <v>345</v>
      </c>
      <c r="N308" s="6">
        <v>222</v>
      </c>
      <c r="O308" s="6">
        <v>107</v>
      </c>
      <c r="P308" s="6">
        <v>28</v>
      </c>
      <c r="Q308" s="7">
        <v>1</v>
      </c>
    </row>
    <row r="309" spans="1:17" ht="15.75" thickBot="1" x14ac:dyDescent="0.3">
      <c r="A309" s="19" t="s">
        <v>49</v>
      </c>
      <c r="B309" s="6"/>
      <c r="C309" s="6">
        <v>4</v>
      </c>
      <c r="D309" s="6">
        <v>47</v>
      </c>
      <c r="E309" s="6">
        <v>137</v>
      </c>
      <c r="F309" s="6">
        <v>248</v>
      </c>
      <c r="G309" s="6">
        <v>351</v>
      </c>
      <c r="H309" s="6">
        <v>426</v>
      </c>
      <c r="I309" s="6">
        <v>457</v>
      </c>
      <c r="J309" s="6">
        <v>442</v>
      </c>
      <c r="K309" s="6">
        <v>406</v>
      </c>
      <c r="L309" s="6">
        <v>330</v>
      </c>
      <c r="M309" s="6">
        <v>232</v>
      </c>
      <c r="N309" s="6">
        <v>126</v>
      </c>
      <c r="O309" s="6">
        <v>37</v>
      </c>
      <c r="P309" s="6">
        <v>2</v>
      </c>
      <c r="Q309" s="7"/>
    </row>
    <row r="310" spans="1:17" ht="15.75" thickBot="1" x14ac:dyDescent="0.3">
      <c r="A310" s="19" t="s">
        <v>50</v>
      </c>
      <c r="B310" s="6"/>
      <c r="C310" s="6"/>
      <c r="D310" s="6">
        <v>7</v>
      </c>
      <c r="E310" s="6">
        <v>50</v>
      </c>
      <c r="F310" s="6">
        <v>125</v>
      </c>
      <c r="G310" s="6">
        <v>290</v>
      </c>
      <c r="H310" s="6">
        <v>274</v>
      </c>
      <c r="I310" s="6">
        <v>317</v>
      </c>
      <c r="J310" s="6">
        <v>308</v>
      </c>
      <c r="K310" s="6">
        <v>281</v>
      </c>
      <c r="L310" s="6">
        <v>210</v>
      </c>
      <c r="M310" s="6">
        <v>128</v>
      </c>
      <c r="N310" s="6">
        <v>41</v>
      </c>
      <c r="O310" s="6">
        <v>3</v>
      </c>
      <c r="P310" s="6"/>
      <c r="Q310" s="7"/>
    </row>
    <row r="311" spans="1:17" ht="15.75" thickBot="1" x14ac:dyDescent="0.3">
      <c r="A311" s="19" t="s">
        <v>51</v>
      </c>
      <c r="B311" s="6"/>
      <c r="C311" s="6"/>
      <c r="D311" s="6"/>
      <c r="E311" s="6">
        <v>6</v>
      </c>
      <c r="F311" s="6">
        <v>38</v>
      </c>
      <c r="G311" s="6">
        <v>89</v>
      </c>
      <c r="H311" s="6">
        <v>130</v>
      </c>
      <c r="I311" s="6">
        <v>155</v>
      </c>
      <c r="J311" s="6">
        <v>155</v>
      </c>
      <c r="K311" s="6">
        <v>133</v>
      </c>
      <c r="L311" s="6">
        <v>89</v>
      </c>
      <c r="M311" s="6">
        <v>64</v>
      </c>
      <c r="N311" s="6">
        <v>3</v>
      </c>
      <c r="O311" s="6"/>
      <c r="P311" s="6"/>
      <c r="Q311" s="7"/>
    </row>
    <row r="312" spans="1:17" ht="15.75" thickBot="1" x14ac:dyDescent="0.3">
      <c r="A312" s="20" t="s">
        <v>52</v>
      </c>
      <c r="B312" s="10"/>
      <c r="C312" s="10"/>
      <c r="D312" s="10"/>
      <c r="E312" s="10">
        <v>1</v>
      </c>
      <c r="F312" s="10">
        <v>20</v>
      </c>
      <c r="G312" s="10">
        <v>63</v>
      </c>
      <c r="H312" s="10">
        <v>108</v>
      </c>
      <c r="I312" s="10">
        <v>122</v>
      </c>
      <c r="J312" s="10">
        <v>131</v>
      </c>
      <c r="K312" s="10">
        <v>104</v>
      </c>
      <c r="L312" s="10">
        <v>62</v>
      </c>
      <c r="M312" s="10">
        <v>18</v>
      </c>
      <c r="N312" s="10"/>
      <c r="O312" s="10"/>
      <c r="P312" s="10"/>
      <c r="Q312" s="11"/>
    </row>
    <row r="313" spans="1:17" ht="15.75" thickTop="1" x14ac:dyDescent="0.25"/>
    <row r="314" spans="1:17" ht="15.75" thickBot="1" x14ac:dyDescent="0.3">
      <c r="A314" s="13" t="s">
        <v>157</v>
      </c>
      <c r="B314" t="s">
        <v>268</v>
      </c>
    </row>
    <row r="315" spans="1:17" ht="16.5" thickTop="1" thickBot="1" x14ac:dyDescent="0.3">
      <c r="A315" s="142" t="s">
        <v>0</v>
      </c>
      <c r="B315" s="171" t="s">
        <v>231</v>
      </c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3"/>
    </row>
    <row r="316" spans="1:17" ht="15.75" thickTop="1" x14ac:dyDescent="0.25">
      <c r="A316" s="143"/>
      <c r="B316" s="18">
        <v>4</v>
      </c>
      <c r="C316" s="18">
        <v>5</v>
      </c>
      <c r="D316" s="18">
        <v>6</v>
      </c>
      <c r="E316" s="18">
        <v>7</v>
      </c>
      <c r="F316" s="18">
        <v>8</v>
      </c>
      <c r="G316" s="18">
        <v>9</v>
      </c>
      <c r="H316" s="174" t="s">
        <v>233</v>
      </c>
      <c r="I316" s="174" t="s">
        <v>234</v>
      </c>
      <c r="J316" s="174" t="s">
        <v>235</v>
      </c>
      <c r="K316" s="174" t="s">
        <v>236</v>
      </c>
      <c r="L316" s="174" t="s">
        <v>237</v>
      </c>
      <c r="M316" s="174" t="s">
        <v>238</v>
      </c>
      <c r="N316" s="174" t="s">
        <v>239</v>
      </c>
      <c r="O316" s="174" t="s">
        <v>240</v>
      </c>
      <c r="P316" s="174" t="s">
        <v>241</v>
      </c>
      <c r="Q316" s="177" t="s">
        <v>242</v>
      </c>
    </row>
    <row r="317" spans="1:17" x14ac:dyDescent="0.25">
      <c r="A317" s="143"/>
      <c r="B317" s="18" t="s">
        <v>232</v>
      </c>
      <c r="C317" s="18" t="s">
        <v>232</v>
      </c>
      <c r="D317" s="18" t="s">
        <v>232</v>
      </c>
      <c r="E317" s="18" t="s">
        <v>232</v>
      </c>
      <c r="F317" s="18" t="s">
        <v>232</v>
      </c>
      <c r="G317" s="18" t="s">
        <v>232</v>
      </c>
      <c r="H317" s="175"/>
      <c r="I317" s="175"/>
      <c r="J317" s="175"/>
      <c r="K317" s="175"/>
      <c r="L317" s="175"/>
      <c r="M317" s="175"/>
      <c r="N317" s="175"/>
      <c r="O317" s="175"/>
      <c r="P317" s="175"/>
      <c r="Q317" s="178"/>
    </row>
    <row r="318" spans="1:17" ht="15.75" thickBot="1" x14ac:dyDescent="0.3">
      <c r="A318" s="144"/>
      <c r="B318" s="14">
        <v>5</v>
      </c>
      <c r="C318" s="14">
        <v>6</v>
      </c>
      <c r="D318" s="14">
        <v>7</v>
      </c>
      <c r="E318" s="14">
        <v>8</v>
      </c>
      <c r="F318" s="14">
        <v>9</v>
      </c>
      <c r="G318" s="14">
        <v>10</v>
      </c>
      <c r="H318" s="176"/>
      <c r="I318" s="176"/>
      <c r="J318" s="176"/>
      <c r="K318" s="176"/>
      <c r="L318" s="176"/>
      <c r="M318" s="176"/>
      <c r="N318" s="176"/>
      <c r="O318" s="176"/>
      <c r="P318" s="176"/>
      <c r="Q318" s="179"/>
    </row>
    <row r="319" spans="1:17" ht="16.5" thickTop="1" thickBot="1" x14ac:dyDescent="0.3">
      <c r="A319" s="19" t="s">
        <v>243</v>
      </c>
      <c r="B319" s="6"/>
      <c r="C319" s="6"/>
      <c r="D319" s="6"/>
      <c r="E319" s="6">
        <v>2</v>
      </c>
      <c r="F319" s="6">
        <v>25</v>
      </c>
      <c r="G319" s="6">
        <v>71</v>
      </c>
      <c r="H319" s="6">
        <v>117</v>
      </c>
      <c r="I319" s="6">
        <v>144</v>
      </c>
      <c r="J319" s="6">
        <v>152</v>
      </c>
      <c r="K319" s="6">
        <v>131</v>
      </c>
      <c r="L319" s="6">
        <v>93</v>
      </c>
      <c r="M319" s="6">
        <v>39</v>
      </c>
      <c r="N319" s="6">
        <v>5</v>
      </c>
      <c r="O319" s="6"/>
      <c r="P319" s="6"/>
      <c r="Q319" s="7"/>
    </row>
    <row r="320" spans="1:17" ht="15.75" thickBot="1" x14ac:dyDescent="0.3">
      <c r="A320" s="19" t="s">
        <v>46</v>
      </c>
      <c r="B320" s="6"/>
      <c r="C320" s="6"/>
      <c r="D320" s="6"/>
      <c r="E320" s="6">
        <v>18</v>
      </c>
      <c r="F320" s="6">
        <v>74</v>
      </c>
      <c r="G320" s="6">
        <v>142</v>
      </c>
      <c r="H320" s="6">
        <v>190</v>
      </c>
      <c r="I320" s="6">
        <v>211</v>
      </c>
      <c r="J320" s="6">
        <v>219</v>
      </c>
      <c r="K320" s="6">
        <v>212</v>
      </c>
      <c r="L320" s="6">
        <v>162</v>
      </c>
      <c r="M320" s="6">
        <v>93</v>
      </c>
      <c r="N320" s="6">
        <v>33</v>
      </c>
      <c r="O320" s="6">
        <v>2</v>
      </c>
      <c r="P320" s="6"/>
      <c r="Q320" s="7"/>
    </row>
    <row r="321" spans="1:17" ht="15.75" thickBot="1" x14ac:dyDescent="0.3">
      <c r="A321" s="19" t="s">
        <v>3</v>
      </c>
      <c r="B321" s="6"/>
      <c r="C321" s="6"/>
      <c r="D321" s="6">
        <v>17</v>
      </c>
      <c r="E321" s="6">
        <v>79</v>
      </c>
      <c r="F321" s="6">
        <v>175</v>
      </c>
      <c r="G321" s="6">
        <v>259</v>
      </c>
      <c r="H321" s="6">
        <v>344</v>
      </c>
      <c r="I321" s="6">
        <v>399</v>
      </c>
      <c r="J321" s="6">
        <v>386</v>
      </c>
      <c r="K321" s="6">
        <v>338</v>
      </c>
      <c r="L321" s="6">
        <v>291</v>
      </c>
      <c r="M321" s="6">
        <v>209</v>
      </c>
      <c r="N321" s="6">
        <v>108</v>
      </c>
      <c r="O321" s="6">
        <v>28</v>
      </c>
      <c r="P321" s="6"/>
      <c r="Q321" s="7"/>
    </row>
    <row r="322" spans="1:17" ht="15.75" thickBot="1" x14ac:dyDescent="0.3">
      <c r="A322" s="19" t="s">
        <v>47</v>
      </c>
      <c r="B322" s="6"/>
      <c r="C322" s="6">
        <v>14</v>
      </c>
      <c r="D322" s="6">
        <v>75</v>
      </c>
      <c r="E322" s="6">
        <v>163</v>
      </c>
      <c r="F322" s="6">
        <v>256</v>
      </c>
      <c r="G322" s="6">
        <v>350</v>
      </c>
      <c r="H322" s="6">
        <v>446</v>
      </c>
      <c r="I322" s="6">
        <v>500</v>
      </c>
      <c r="J322" s="6">
        <v>522</v>
      </c>
      <c r="K322" s="6">
        <v>464</v>
      </c>
      <c r="L322" s="6">
        <v>379</v>
      </c>
      <c r="M322" s="6">
        <v>265</v>
      </c>
      <c r="N322" s="6">
        <v>174</v>
      </c>
      <c r="O322" s="6">
        <v>91</v>
      </c>
      <c r="P322" s="6">
        <v>14</v>
      </c>
      <c r="Q322" s="7"/>
    </row>
    <row r="323" spans="1:17" ht="15.75" thickBot="1" x14ac:dyDescent="0.3">
      <c r="A323" s="19" t="s">
        <v>5</v>
      </c>
      <c r="B323" s="6">
        <v>8</v>
      </c>
      <c r="C323" s="6">
        <v>56</v>
      </c>
      <c r="D323" s="6">
        <v>111</v>
      </c>
      <c r="E323" s="6">
        <v>241</v>
      </c>
      <c r="F323" s="6">
        <v>343</v>
      </c>
      <c r="G323" s="6">
        <v>454</v>
      </c>
      <c r="H323" s="6">
        <v>520</v>
      </c>
      <c r="I323" s="6">
        <v>574</v>
      </c>
      <c r="J323" s="6">
        <v>571</v>
      </c>
      <c r="K323" s="6">
        <v>545</v>
      </c>
      <c r="L323" s="6">
        <v>444</v>
      </c>
      <c r="M323" s="6">
        <v>347</v>
      </c>
      <c r="N323" s="6">
        <v>266</v>
      </c>
      <c r="O323" s="6">
        <v>147</v>
      </c>
      <c r="P323" s="6">
        <v>51</v>
      </c>
      <c r="Q323" s="7">
        <v>6</v>
      </c>
    </row>
    <row r="324" spans="1:17" ht="15.75" thickBot="1" x14ac:dyDescent="0.3">
      <c r="A324" s="19" t="s">
        <v>6</v>
      </c>
      <c r="B324" s="6">
        <v>19</v>
      </c>
      <c r="C324" s="6">
        <v>78</v>
      </c>
      <c r="D324" s="6">
        <v>176</v>
      </c>
      <c r="E324" s="6">
        <v>276</v>
      </c>
      <c r="F324" s="6">
        <v>386</v>
      </c>
      <c r="G324" s="6">
        <v>465</v>
      </c>
      <c r="H324" s="6">
        <v>554</v>
      </c>
      <c r="I324" s="6">
        <v>596</v>
      </c>
      <c r="J324" s="6">
        <v>584</v>
      </c>
      <c r="K324" s="6">
        <v>560</v>
      </c>
      <c r="L324" s="6">
        <v>448</v>
      </c>
      <c r="M324" s="6">
        <v>358</v>
      </c>
      <c r="N324" s="6">
        <v>282</v>
      </c>
      <c r="O324" s="6">
        <v>193</v>
      </c>
      <c r="P324" s="6">
        <v>88</v>
      </c>
      <c r="Q324" s="7">
        <v>18</v>
      </c>
    </row>
    <row r="325" spans="1:17" ht="15.75" thickBot="1" x14ac:dyDescent="0.3">
      <c r="A325" s="19" t="s">
        <v>7</v>
      </c>
      <c r="B325" s="22">
        <v>11</v>
      </c>
      <c r="C325" s="6">
        <v>60</v>
      </c>
      <c r="D325" s="6">
        <v>143</v>
      </c>
      <c r="E325" s="6">
        <v>256</v>
      </c>
      <c r="F325" s="6">
        <v>365</v>
      </c>
      <c r="G325" s="6">
        <v>470</v>
      </c>
      <c r="H325" s="6">
        <v>545</v>
      </c>
      <c r="I325" s="6">
        <v>607</v>
      </c>
      <c r="J325" s="6">
        <v>631</v>
      </c>
      <c r="K325" s="6">
        <v>580</v>
      </c>
      <c r="L325" s="6">
        <v>485</v>
      </c>
      <c r="M325" s="6">
        <v>398</v>
      </c>
      <c r="N325" s="6">
        <v>320</v>
      </c>
      <c r="O325" s="6">
        <v>183</v>
      </c>
      <c r="P325" s="6">
        <v>89</v>
      </c>
      <c r="Q325" s="7">
        <v>21</v>
      </c>
    </row>
    <row r="326" spans="1:17" ht="15.75" thickBot="1" x14ac:dyDescent="0.3">
      <c r="A326" s="19" t="s">
        <v>48</v>
      </c>
      <c r="B326" s="6">
        <v>1</v>
      </c>
      <c r="C326" s="6">
        <v>27</v>
      </c>
      <c r="D326" s="6">
        <v>102</v>
      </c>
      <c r="E326" s="6">
        <v>208</v>
      </c>
      <c r="F326" s="6">
        <v>306</v>
      </c>
      <c r="G326" s="6">
        <v>405</v>
      </c>
      <c r="H326" s="6">
        <v>510</v>
      </c>
      <c r="I326" s="6">
        <v>546</v>
      </c>
      <c r="J326" s="6">
        <v>553</v>
      </c>
      <c r="K326" s="6">
        <v>527</v>
      </c>
      <c r="L326" s="6">
        <v>473</v>
      </c>
      <c r="M326" s="6">
        <v>332</v>
      </c>
      <c r="N326" s="6">
        <v>214</v>
      </c>
      <c r="O326" s="6">
        <v>125</v>
      </c>
      <c r="P326" s="6">
        <v>36</v>
      </c>
      <c r="Q326" s="7">
        <v>2</v>
      </c>
    </row>
    <row r="327" spans="1:17" ht="15.75" thickBot="1" x14ac:dyDescent="0.3">
      <c r="A327" s="19" t="s">
        <v>49</v>
      </c>
      <c r="B327" s="6"/>
      <c r="C327" s="6">
        <v>3</v>
      </c>
      <c r="D327" s="6">
        <v>38</v>
      </c>
      <c r="E327" s="6">
        <v>116</v>
      </c>
      <c r="F327" s="6">
        <v>222</v>
      </c>
      <c r="G327" s="6">
        <v>318</v>
      </c>
      <c r="H327" s="6">
        <v>394</v>
      </c>
      <c r="I327" s="6">
        <v>437</v>
      </c>
      <c r="J327" s="6">
        <v>443</v>
      </c>
      <c r="K327" s="6">
        <v>417</v>
      </c>
      <c r="L327" s="6">
        <v>341</v>
      </c>
      <c r="M327" s="6">
        <v>239</v>
      </c>
      <c r="N327" s="6">
        <v>127</v>
      </c>
      <c r="O327" s="6">
        <v>48</v>
      </c>
      <c r="P327" s="6">
        <v>3</v>
      </c>
      <c r="Q327" s="7"/>
    </row>
    <row r="328" spans="1:17" ht="15.75" thickBot="1" x14ac:dyDescent="0.3">
      <c r="A328" s="19" t="s">
        <v>50</v>
      </c>
      <c r="B328" s="6"/>
      <c r="C328" s="6"/>
      <c r="D328" s="6">
        <v>6</v>
      </c>
      <c r="E328" s="6">
        <v>45</v>
      </c>
      <c r="F328" s="6">
        <v>117</v>
      </c>
      <c r="G328" s="6">
        <v>177</v>
      </c>
      <c r="H328" s="6">
        <v>238</v>
      </c>
      <c r="I328" s="6">
        <v>290</v>
      </c>
      <c r="J328" s="6">
        <v>284</v>
      </c>
      <c r="K328" s="6">
        <v>261</v>
      </c>
      <c r="L328" s="6">
        <v>211</v>
      </c>
      <c r="M328" s="6">
        <v>124</v>
      </c>
      <c r="N328" s="6">
        <v>52</v>
      </c>
      <c r="O328" s="6">
        <v>6</v>
      </c>
      <c r="P328" s="6"/>
      <c r="Q328" s="7"/>
    </row>
    <row r="329" spans="1:17" ht="15.75" thickBot="1" x14ac:dyDescent="0.3">
      <c r="A329" s="19" t="s">
        <v>51</v>
      </c>
      <c r="B329" s="6"/>
      <c r="C329" s="6"/>
      <c r="D329" s="6"/>
      <c r="E329" s="6">
        <v>7</v>
      </c>
      <c r="F329" s="6">
        <v>48</v>
      </c>
      <c r="G329" s="6">
        <v>91</v>
      </c>
      <c r="H329" s="6">
        <v>121</v>
      </c>
      <c r="I329" s="6">
        <v>158</v>
      </c>
      <c r="J329" s="6">
        <v>156</v>
      </c>
      <c r="K329" s="6">
        <v>130</v>
      </c>
      <c r="L329" s="6">
        <v>90</v>
      </c>
      <c r="M329" s="6">
        <v>38</v>
      </c>
      <c r="N329" s="6">
        <v>5</v>
      </c>
      <c r="O329" s="6"/>
      <c r="P329" s="6"/>
      <c r="Q329" s="7"/>
    </row>
    <row r="330" spans="1:17" ht="15.75" thickBot="1" x14ac:dyDescent="0.3">
      <c r="A330" s="20" t="s">
        <v>52</v>
      </c>
      <c r="B330" s="10"/>
      <c r="C330" s="10"/>
      <c r="D330" s="10"/>
      <c r="E330" s="10"/>
      <c r="F330" s="10">
        <v>18</v>
      </c>
      <c r="G330" s="10">
        <v>57</v>
      </c>
      <c r="H330" s="10">
        <v>93</v>
      </c>
      <c r="I330" s="10">
        <v>118</v>
      </c>
      <c r="J330" s="10">
        <v>121</v>
      </c>
      <c r="K330" s="10">
        <v>96</v>
      </c>
      <c r="L330" s="10">
        <v>60</v>
      </c>
      <c r="M330" s="10">
        <v>23</v>
      </c>
      <c r="N330" s="10">
        <v>1</v>
      </c>
      <c r="O330" s="10"/>
      <c r="P330" s="10"/>
      <c r="Q330" s="11"/>
    </row>
    <row r="331" spans="1:17" ht="15.75" thickTop="1" x14ac:dyDescent="0.25"/>
    <row r="332" spans="1:17" ht="15.75" thickBot="1" x14ac:dyDescent="0.3">
      <c r="A332" s="13" t="s">
        <v>269</v>
      </c>
      <c r="B332" t="s">
        <v>270</v>
      </c>
    </row>
    <row r="333" spans="1:17" ht="16.5" thickTop="1" thickBot="1" x14ac:dyDescent="0.3">
      <c r="A333" s="142" t="s">
        <v>0</v>
      </c>
      <c r="B333" s="171" t="s">
        <v>231</v>
      </c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3"/>
    </row>
    <row r="334" spans="1:17" ht="15.75" thickTop="1" x14ac:dyDescent="0.25">
      <c r="A334" s="143"/>
      <c r="B334" s="18">
        <v>4</v>
      </c>
      <c r="C334" s="18">
        <v>5</v>
      </c>
      <c r="D334" s="18">
        <v>6</v>
      </c>
      <c r="E334" s="18">
        <v>7</v>
      </c>
      <c r="F334" s="18">
        <v>8</v>
      </c>
      <c r="G334" s="18">
        <v>9</v>
      </c>
      <c r="H334" s="174" t="s">
        <v>233</v>
      </c>
      <c r="I334" s="174" t="s">
        <v>234</v>
      </c>
      <c r="J334" s="174" t="s">
        <v>235</v>
      </c>
      <c r="K334" s="174" t="s">
        <v>236</v>
      </c>
      <c r="L334" s="174" t="s">
        <v>237</v>
      </c>
      <c r="M334" s="174" t="s">
        <v>238</v>
      </c>
      <c r="N334" s="174" t="s">
        <v>239</v>
      </c>
      <c r="O334" s="174" t="s">
        <v>240</v>
      </c>
      <c r="P334" s="174" t="s">
        <v>241</v>
      </c>
      <c r="Q334" s="177" t="s">
        <v>242</v>
      </c>
    </row>
    <row r="335" spans="1:17" x14ac:dyDescent="0.25">
      <c r="A335" s="143"/>
      <c r="B335" s="18" t="s">
        <v>232</v>
      </c>
      <c r="C335" s="18" t="s">
        <v>232</v>
      </c>
      <c r="D335" s="18" t="s">
        <v>232</v>
      </c>
      <c r="E335" s="18" t="s">
        <v>232</v>
      </c>
      <c r="F335" s="18" t="s">
        <v>232</v>
      </c>
      <c r="G335" s="18" t="s">
        <v>232</v>
      </c>
      <c r="H335" s="175"/>
      <c r="I335" s="175"/>
      <c r="J335" s="175"/>
      <c r="K335" s="175"/>
      <c r="L335" s="175"/>
      <c r="M335" s="175"/>
      <c r="N335" s="175"/>
      <c r="O335" s="175"/>
      <c r="P335" s="175"/>
      <c r="Q335" s="178"/>
    </row>
    <row r="336" spans="1:17" ht="15.75" thickBot="1" x14ac:dyDescent="0.3">
      <c r="A336" s="144"/>
      <c r="B336" s="14">
        <v>5</v>
      </c>
      <c r="C336" s="14">
        <v>6</v>
      </c>
      <c r="D336" s="14">
        <v>7</v>
      </c>
      <c r="E336" s="14">
        <v>8</v>
      </c>
      <c r="F336" s="14">
        <v>9</v>
      </c>
      <c r="G336" s="14">
        <v>10</v>
      </c>
      <c r="H336" s="176"/>
      <c r="I336" s="176"/>
      <c r="J336" s="176"/>
      <c r="K336" s="176"/>
      <c r="L336" s="176"/>
      <c r="M336" s="176"/>
      <c r="N336" s="176"/>
      <c r="O336" s="176"/>
      <c r="P336" s="176"/>
      <c r="Q336" s="179"/>
    </row>
    <row r="337" spans="1:17" ht="16.5" thickTop="1" thickBot="1" x14ac:dyDescent="0.3">
      <c r="A337" s="19" t="s">
        <v>243</v>
      </c>
      <c r="B337" s="6"/>
      <c r="C337" s="6"/>
      <c r="D337" s="6"/>
      <c r="E337" s="6">
        <v>4</v>
      </c>
      <c r="F337" s="6">
        <v>32</v>
      </c>
      <c r="G337" s="6">
        <v>78</v>
      </c>
      <c r="H337" s="6">
        <v>123</v>
      </c>
      <c r="I337" s="6">
        <v>152</v>
      </c>
      <c r="J337" s="6">
        <v>156</v>
      </c>
      <c r="K337" s="6">
        <v>133</v>
      </c>
      <c r="L337" s="6">
        <v>82</v>
      </c>
      <c r="M337" s="6">
        <v>35</v>
      </c>
      <c r="N337" s="6">
        <v>6</v>
      </c>
      <c r="O337" s="6"/>
      <c r="P337" s="6"/>
      <c r="Q337" s="7"/>
    </row>
    <row r="338" spans="1:17" ht="15.75" thickBot="1" x14ac:dyDescent="0.3">
      <c r="A338" s="19" t="s">
        <v>46</v>
      </c>
      <c r="B338" s="6"/>
      <c r="C338" s="6"/>
      <c r="D338" s="6">
        <v>1</v>
      </c>
      <c r="E338" s="6">
        <v>20</v>
      </c>
      <c r="F338" s="6">
        <v>72</v>
      </c>
      <c r="G338" s="6">
        <v>138</v>
      </c>
      <c r="H338" s="6">
        <v>193</v>
      </c>
      <c r="I338" s="6">
        <v>230</v>
      </c>
      <c r="J338" s="6">
        <v>237</v>
      </c>
      <c r="K338" s="6">
        <v>214</v>
      </c>
      <c r="L338" s="6">
        <v>163</v>
      </c>
      <c r="M338" s="6">
        <v>90</v>
      </c>
      <c r="N338" s="6">
        <v>29</v>
      </c>
      <c r="O338" s="6">
        <v>1</v>
      </c>
      <c r="P338" s="6"/>
      <c r="Q338" s="7"/>
    </row>
    <row r="339" spans="1:17" ht="15.75" thickBot="1" x14ac:dyDescent="0.3">
      <c r="A339" s="19" t="s">
        <v>3</v>
      </c>
      <c r="B339" s="6"/>
      <c r="C339" s="6"/>
      <c r="D339" s="6">
        <v>21</v>
      </c>
      <c r="E339" s="6">
        <v>83</v>
      </c>
      <c r="F339" s="6">
        <v>168</v>
      </c>
      <c r="G339" s="6">
        <v>253</v>
      </c>
      <c r="H339" s="6">
        <v>319</v>
      </c>
      <c r="I339" s="6">
        <v>358</v>
      </c>
      <c r="J339" s="6">
        <v>366</v>
      </c>
      <c r="K339" s="6">
        <v>332</v>
      </c>
      <c r="L339" s="6">
        <v>270</v>
      </c>
      <c r="M339" s="6">
        <v>185</v>
      </c>
      <c r="N339" s="6">
        <v>92</v>
      </c>
      <c r="O339" s="6">
        <v>22</v>
      </c>
      <c r="P339" s="6">
        <v>1</v>
      </c>
      <c r="Q339" s="7"/>
    </row>
    <row r="340" spans="1:17" ht="15.75" thickBot="1" x14ac:dyDescent="0.3">
      <c r="A340" s="19" t="s">
        <v>47</v>
      </c>
      <c r="B340" s="6"/>
      <c r="C340" s="6">
        <v>15</v>
      </c>
      <c r="D340" s="6">
        <v>73</v>
      </c>
      <c r="E340" s="6">
        <v>161</v>
      </c>
      <c r="F340" s="6">
        <v>246</v>
      </c>
      <c r="G340" s="6">
        <v>337</v>
      </c>
      <c r="H340" s="6">
        <v>402</v>
      </c>
      <c r="I340" s="6">
        <v>431</v>
      </c>
      <c r="J340" s="6">
        <v>434</v>
      </c>
      <c r="K340" s="6">
        <v>413</v>
      </c>
      <c r="L340" s="6">
        <v>346</v>
      </c>
      <c r="M340" s="6">
        <v>261</v>
      </c>
      <c r="N340" s="6">
        <v>168</v>
      </c>
      <c r="O340" s="6">
        <v>78</v>
      </c>
      <c r="P340" s="6">
        <v>17</v>
      </c>
      <c r="Q340" s="7">
        <v>1</v>
      </c>
    </row>
    <row r="341" spans="1:17" ht="15.75" thickBot="1" x14ac:dyDescent="0.3">
      <c r="A341" s="19" t="s">
        <v>5</v>
      </c>
      <c r="B341" s="6">
        <v>8</v>
      </c>
      <c r="C341" s="6">
        <v>53</v>
      </c>
      <c r="D341" s="6">
        <v>133</v>
      </c>
      <c r="E341" s="6">
        <v>234</v>
      </c>
      <c r="F341" s="6">
        <v>338</v>
      </c>
      <c r="G341" s="6">
        <v>427</v>
      </c>
      <c r="H341" s="6">
        <v>471</v>
      </c>
      <c r="I341" s="6">
        <v>512</v>
      </c>
      <c r="J341" s="6">
        <v>514</v>
      </c>
      <c r="K341" s="6">
        <v>477</v>
      </c>
      <c r="L341" s="6">
        <v>412</v>
      </c>
      <c r="M341" s="6">
        <v>321</v>
      </c>
      <c r="N341" s="6">
        <v>228</v>
      </c>
      <c r="O341" s="6">
        <v>128</v>
      </c>
      <c r="P341" s="6">
        <v>52</v>
      </c>
      <c r="Q341" s="7">
        <v>9</v>
      </c>
    </row>
    <row r="342" spans="1:17" ht="15.75" thickBot="1" x14ac:dyDescent="0.3">
      <c r="A342" s="19" t="s">
        <v>6</v>
      </c>
      <c r="B342" s="6">
        <v>16</v>
      </c>
      <c r="C342" s="6">
        <v>66</v>
      </c>
      <c r="D342" s="6">
        <v>149</v>
      </c>
      <c r="E342" s="6">
        <v>248</v>
      </c>
      <c r="F342" s="6">
        <v>342</v>
      </c>
      <c r="G342" s="6">
        <v>437</v>
      </c>
      <c r="H342" s="6">
        <v>500</v>
      </c>
      <c r="I342" s="6">
        <v>531</v>
      </c>
      <c r="J342" s="6">
        <v>522</v>
      </c>
      <c r="K342" s="6">
        <v>485</v>
      </c>
      <c r="L342" s="6">
        <v>427</v>
      </c>
      <c r="M342" s="6">
        <v>353</v>
      </c>
      <c r="N342" s="6">
        <v>259</v>
      </c>
      <c r="O342" s="6">
        <v>161</v>
      </c>
      <c r="P342" s="6">
        <v>75</v>
      </c>
      <c r="Q342" s="7">
        <v>20</v>
      </c>
    </row>
    <row r="343" spans="1:17" ht="15.75" thickBot="1" x14ac:dyDescent="0.3">
      <c r="A343" s="19" t="s">
        <v>7</v>
      </c>
      <c r="B343" s="6">
        <v>13</v>
      </c>
      <c r="C343" s="6">
        <v>64</v>
      </c>
      <c r="D343" s="6">
        <v>147</v>
      </c>
      <c r="E343" s="6">
        <v>240</v>
      </c>
      <c r="F343" s="6">
        <v>342</v>
      </c>
      <c r="G343" s="6">
        <v>429</v>
      </c>
      <c r="H343" s="6">
        <v>493</v>
      </c>
      <c r="I343" s="6">
        <v>534</v>
      </c>
      <c r="J343" s="6">
        <v>511</v>
      </c>
      <c r="K343" s="6">
        <v>502</v>
      </c>
      <c r="L343" s="6">
        <v>441</v>
      </c>
      <c r="M343" s="6">
        <v>362</v>
      </c>
      <c r="N343" s="6">
        <v>263</v>
      </c>
      <c r="O343" s="6">
        <v>157</v>
      </c>
      <c r="P343" s="6">
        <v>68</v>
      </c>
      <c r="Q343" s="7">
        <v>14</v>
      </c>
    </row>
    <row r="344" spans="1:17" ht="15.75" thickBot="1" x14ac:dyDescent="0.3">
      <c r="A344" s="19" t="s">
        <v>48</v>
      </c>
      <c r="B344" s="6">
        <v>1</v>
      </c>
      <c r="C344" s="6">
        <v>28</v>
      </c>
      <c r="D344" s="6">
        <v>94</v>
      </c>
      <c r="E344" s="6">
        <v>193</v>
      </c>
      <c r="F344" s="6">
        <v>309</v>
      </c>
      <c r="G344" s="6">
        <v>402</v>
      </c>
      <c r="H344" s="6">
        <v>464</v>
      </c>
      <c r="I344" s="6">
        <v>495</v>
      </c>
      <c r="J344" s="6">
        <v>492</v>
      </c>
      <c r="K344" s="6">
        <v>450</v>
      </c>
      <c r="L344" s="6">
        <v>381</v>
      </c>
      <c r="M344" s="6">
        <v>294</v>
      </c>
      <c r="N344" s="6">
        <v>196</v>
      </c>
      <c r="O344" s="6">
        <v>99</v>
      </c>
      <c r="P344" s="6">
        <v>27</v>
      </c>
      <c r="Q344" s="7">
        <v>2</v>
      </c>
    </row>
    <row r="345" spans="1:17" ht="15.75" thickBot="1" x14ac:dyDescent="0.3">
      <c r="A345" s="19" t="s">
        <v>49</v>
      </c>
      <c r="B345" s="6"/>
      <c r="C345" s="6">
        <v>5</v>
      </c>
      <c r="D345" s="6">
        <v>43</v>
      </c>
      <c r="E345" s="6">
        <v>123</v>
      </c>
      <c r="F345" s="6">
        <v>216</v>
      </c>
      <c r="G345" s="6">
        <v>305</v>
      </c>
      <c r="H345" s="6">
        <v>372</v>
      </c>
      <c r="I345" s="6">
        <v>412</v>
      </c>
      <c r="J345" s="6">
        <v>421</v>
      </c>
      <c r="K345" s="6">
        <v>382</v>
      </c>
      <c r="L345" s="6">
        <v>316</v>
      </c>
      <c r="M345" s="6">
        <v>223</v>
      </c>
      <c r="N345" s="6">
        <v>126</v>
      </c>
      <c r="O345" s="6">
        <v>41</v>
      </c>
      <c r="P345" s="6">
        <v>6</v>
      </c>
      <c r="Q345" s="7"/>
    </row>
    <row r="346" spans="1:17" ht="15.75" thickBot="1" x14ac:dyDescent="0.3">
      <c r="A346" s="19" t="s">
        <v>50</v>
      </c>
      <c r="B346" s="6"/>
      <c r="C346" s="6"/>
      <c r="D346" s="6">
        <v>7</v>
      </c>
      <c r="E346" s="6">
        <v>44</v>
      </c>
      <c r="F346" s="6">
        <v>105</v>
      </c>
      <c r="G346" s="6">
        <v>175</v>
      </c>
      <c r="H346" s="6">
        <v>235</v>
      </c>
      <c r="I346" s="6">
        <v>278</v>
      </c>
      <c r="J346" s="6">
        <v>286</v>
      </c>
      <c r="K346" s="6">
        <v>253</v>
      </c>
      <c r="L346" s="6">
        <v>193</v>
      </c>
      <c r="M346" s="6">
        <v>116</v>
      </c>
      <c r="N346" s="6">
        <v>38</v>
      </c>
      <c r="O346" s="6">
        <v>4</v>
      </c>
      <c r="P346" s="6"/>
      <c r="Q346" s="7"/>
    </row>
    <row r="347" spans="1:17" ht="15.75" thickBot="1" x14ac:dyDescent="0.3">
      <c r="A347" s="19" t="s">
        <v>51</v>
      </c>
      <c r="B347" s="6"/>
      <c r="C347" s="6"/>
      <c r="D347" s="6"/>
      <c r="E347" s="6">
        <v>10</v>
      </c>
      <c r="F347" s="6">
        <v>46</v>
      </c>
      <c r="G347" s="6">
        <v>96</v>
      </c>
      <c r="H347" s="6">
        <v>140</v>
      </c>
      <c r="I347" s="6">
        <v>165</v>
      </c>
      <c r="J347" s="6">
        <v>166</v>
      </c>
      <c r="K347" s="6">
        <v>137</v>
      </c>
      <c r="L347" s="6">
        <v>84</v>
      </c>
      <c r="M347" s="6">
        <v>34</v>
      </c>
      <c r="N347" s="6">
        <v>5</v>
      </c>
      <c r="O347" s="6"/>
      <c r="P347" s="6"/>
      <c r="Q347" s="7"/>
    </row>
    <row r="348" spans="1:17" ht="15.75" thickBot="1" x14ac:dyDescent="0.3">
      <c r="A348" s="20" t="s">
        <v>52</v>
      </c>
      <c r="B348" s="10"/>
      <c r="C348" s="10"/>
      <c r="D348" s="10"/>
      <c r="E348" s="10">
        <v>1</v>
      </c>
      <c r="F348" s="10">
        <v>22</v>
      </c>
      <c r="G348" s="10">
        <v>61</v>
      </c>
      <c r="H348" s="10">
        <v>97</v>
      </c>
      <c r="I348" s="10">
        <v>119</v>
      </c>
      <c r="J348" s="10">
        <v>121</v>
      </c>
      <c r="K348" s="10">
        <v>98</v>
      </c>
      <c r="L348" s="10">
        <v>53</v>
      </c>
      <c r="M348" s="10">
        <v>20</v>
      </c>
      <c r="N348" s="10">
        <v>1</v>
      </c>
      <c r="O348" s="10"/>
      <c r="P348" s="10"/>
      <c r="Q348" s="11"/>
    </row>
    <row r="349" spans="1:17" ht="15.75" thickTop="1" x14ac:dyDescent="0.25"/>
    <row r="350" spans="1:17" x14ac:dyDescent="0.25">
      <c r="A350" s="16" t="s">
        <v>172</v>
      </c>
    </row>
    <row r="351" spans="1:17" ht="15.75" thickBot="1" x14ac:dyDescent="0.3">
      <c r="A351" s="13" t="s">
        <v>174</v>
      </c>
      <c r="B351" t="s">
        <v>271</v>
      </c>
    </row>
    <row r="352" spans="1:17" ht="16.5" thickTop="1" thickBot="1" x14ac:dyDescent="0.3">
      <c r="A352" s="142" t="s">
        <v>0</v>
      </c>
      <c r="B352" s="171" t="s">
        <v>231</v>
      </c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3"/>
    </row>
    <row r="353" spans="1:17" ht="15.75" thickTop="1" x14ac:dyDescent="0.25">
      <c r="A353" s="143"/>
      <c r="B353" s="18">
        <v>4</v>
      </c>
      <c r="C353" s="18">
        <v>5</v>
      </c>
      <c r="D353" s="18">
        <v>6</v>
      </c>
      <c r="E353" s="18">
        <v>7</v>
      </c>
      <c r="F353" s="18">
        <v>8</v>
      </c>
      <c r="G353" s="18">
        <v>9</v>
      </c>
      <c r="H353" s="174" t="s">
        <v>233</v>
      </c>
      <c r="I353" s="174" t="s">
        <v>234</v>
      </c>
      <c r="J353" s="174" t="s">
        <v>235</v>
      </c>
      <c r="K353" s="174" t="s">
        <v>236</v>
      </c>
      <c r="L353" s="174" t="s">
        <v>237</v>
      </c>
      <c r="M353" s="174" t="s">
        <v>238</v>
      </c>
      <c r="N353" s="174" t="s">
        <v>239</v>
      </c>
      <c r="O353" s="174" t="s">
        <v>240</v>
      </c>
      <c r="P353" s="174" t="s">
        <v>241</v>
      </c>
      <c r="Q353" s="177" t="s">
        <v>242</v>
      </c>
    </row>
    <row r="354" spans="1:17" x14ac:dyDescent="0.25">
      <c r="A354" s="143"/>
      <c r="B354" s="18" t="s">
        <v>232</v>
      </c>
      <c r="C354" s="18" t="s">
        <v>232</v>
      </c>
      <c r="D354" s="18" t="s">
        <v>232</v>
      </c>
      <c r="E354" s="18" t="s">
        <v>232</v>
      </c>
      <c r="F354" s="18" t="s">
        <v>232</v>
      </c>
      <c r="G354" s="18" t="s">
        <v>232</v>
      </c>
      <c r="H354" s="175"/>
      <c r="I354" s="175"/>
      <c r="J354" s="175"/>
      <c r="K354" s="175"/>
      <c r="L354" s="175"/>
      <c r="M354" s="175"/>
      <c r="N354" s="175"/>
      <c r="O354" s="175"/>
      <c r="P354" s="175"/>
      <c r="Q354" s="178"/>
    </row>
    <row r="355" spans="1:17" ht="15.75" thickBot="1" x14ac:dyDescent="0.3">
      <c r="A355" s="144"/>
      <c r="B355" s="14">
        <v>5</v>
      </c>
      <c r="C355" s="14">
        <v>6</v>
      </c>
      <c r="D355" s="14">
        <v>7</v>
      </c>
      <c r="E355" s="14">
        <v>8</v>
      </c>
      <c r="F355" s="14">
        <v>9</v>
      </c>
      <c r="G355" s="14">
        <v>10</v>
      </c>
      <c r="H355" s="176"/>
      <c r="I355" s="176"/>
      <c r="J355" s="176"/>
      <c r="K355" s="176"/>
      <c r="L355" s="176"/>
      <c r="M355" s="176"/>
      <c r="N355" s="176"/>
      <c r="O355" s="176"/>
      <c r="P355" s="176"/>
      <c r="Q355" s="179"/>
    </row>
    <row r="356" spans="1:17" ht="16.5" thickTop="1" thickBot="1" x14ac:dyDescent="0.3">
      <c r="A356" s="19" t="s">
        <v>243</v>
      </c>
      <c r="B356" s="6"/>
      <c r="C356" s="6"/>
      <c r="D356" s="6"/>
      <c r="E356" s="6">
        <v>2</v>
      </c>
      <c r="F356" s="6">
        <v>27</v>
      </c>
      <c r="G356" s="6">
        <v>74</v>
      </c>
      <c r="H356" s="6">
        <v>121</v>
      </c>
      <c r="I356" s="6">
        <v>154</v>
      </c>
      <c r="J356" s="6">
        <v>158</v>
      </c>
      <c r="K356" s="6">
        <v>136</v>
      </c>
      <c r="L356" s="6">
        <v>93</v>
      </c>
      <c r="M356" s="6">
        <v>41</v>
      </c>
      <c r="N356" s="6">
        <v>6</v>
      </c>
      <c r="O356" s="6"/>
      <c r="P356" s="6"/>
      <c r="Q356" s="7"/>
    </row>
    <row r="357" spans="1:17" ht="15.75" thickBot="1" x14ac:dyDescent="0.3">
      <c r="A357" s="19" t="s">
        <v>46</v>
      </c>
      <c r="B357" s="6"/>
      <c r="C357" s="6"/>
      <c r="D357" s="6">
        <v>1</v>
      </c>
      <c r="E357" s="6">
        <v>20</v>
      </c>
      <c r="F357" s="6">
        <v>71</v>
      </c>
      <c r="G357" s="6">
        <v>141</v>
      </c>
      <c r="H357" s="6">
        <v>199</v>
      </c>
      <c r="I357" s="6">
        <v>230</v>
      </c>
      <c r="J357" s="6">
        <v>235</v>
      </c>
      <c r="K357" s="6">
        <v>210</v>
      </c>
      <c r="L357" s="6">
        <v>158</v>
      </c>
      <c r="M357" s="6">
        <v>91</v>
      </c>
      <c r="N357" s="6">
        <v>31</v>
      </c>
      <c r="O357" s="6">
        <v>2</v>
      </c>
      <c r="P357" s="6"/>
      <c r="Q357" s="7"/>
    </row>
    <row r="358" spans="1:17" ht="15.75" thickBot="1" x14ac:dyDescent="0.3">
      <c r="A358" s="19" t="s">
        <v>3</v>
      </c>
      <c r="B358" s="6"/>
      <c r="C358" s="6"/>
      <c r="D358" s="6">
        <v>19</v>
      </c>
      <c r="E358" s="6">
        <v>83</v>
      </c>
      <c r="F358" s="6">
        <v>175</v>
      </c>
      <c r="G358" s="6">
        <v>272</v>
      </c>
      <c r="H358" s="6">
        <v>341</v>
      </c>
      <c r="I358" s="6">
        <v>379</v>
      </c>
      <c r="J358" s="6">
        <v>388</v>
      </c>
      <c r="K358" s="6">
        <v>353</v>
      </c>
      <c r="L358" s="6">
        <v>288</v>
      </c>
      <c r="M358" s="6">
        <v>197</v>
      </c>
      <c r="N358" s="6">
        <v>101</v>
      </c>
      <c r="O358" s="6">
        <v>28</v>
      </c>
      <c r="P358" s="6">
        <v>1</v>
      </c>
      <c r="Q358" s="7"/>
    </row>
    <row r="359" spans="1:17" ht="15.75" thickBot="1" x14ac:dyDescent="0.3">
      <c r="A359" s="19" t="s">
        <v>47</v>
      </c>
      <c r="B359" s="6"/>
      <c r="C359" s="6">
        <v>16</v>
      </c>
      <c r="D359" s="6">
        <v>78</v>
      </c>
      <c r="E359" s="6">
        <v>176</v>
      </c>
      <c r="F359" s="6">
        <v>289</v>
      </c>
      <c r="G359" s="6">
        <v>394</v>
      </c>
      <c r="H359" s="6">
        <v>461</v>
      </c>
      <c r="I359" s="6">
        <v>499</v>
      </c>
      <c r="J359" s="6">
        <v>493</v>
      </c>
      <c r="K359" s="6">
        <v>457</v>
      </c>
      <c r="L359" s="6">
        <v>390</v>
      </c>
      <c r="M359" s="6">
        <v>292</v>
      </c>
      <c r="N359" s="6">
        <v>185</v>
      </c>
      <c r="O359" s="6">
        <v>85</v>
      </c>
      <c r="P359" s="6">
        <v>19</v>
      </c>
      <c r="Q359" s="7"/>
    </row>
    <row r="360" spans="1:17" ht="15.75" thickBot="1" x14ac:dyDescent="0.3">
      <c r="A360" s="19" t="s">
        <v>5</v>
      </c>
      <c r="B360" s="6">
        <v>6</v>
      </c>
      <c r="C360" s="6">
        <v>50</v>
      </c>
      <c r="D360" s="6">
        <v>141</v>
      </c>
      <c r="E360" s="6">
        <v>256</v>
      </c>
      <c r="F360" s="6">
        <v>376</v>
      </c>
      <c r="G360" s="6">
        <v>481</v>
      </c>
      <c r="H360" s="6">
        <v>554</v>
      </c>
      <c r="I360" s="6">
        <v>582</v>
      </c>
      <c r="J360" s="6">
        <v>568</v>
      </c>
      <c r="K360" s="6">
        <v>532</v>
      </c>
      <c r="L360" s="6">
        <v>454</v>
      </c>
      <c r="M360" s="6">
        <v>366</v>
      </c>
      <c r="N360" s="6">
        <v>256</v>
      </c>
      <c r="O360" s="6">
        <v>147</v>
      </c>
      <c r="P360" s="6">
        <v>57</v>
      </c>
      <c r="Q360" s="7">
        <v>9</v>
      </c>
    </row>
    <row r="361" spans="1:17" ht="15.75" thickBot="1" x14ac:dyDescent="0.3">
      <c r="A361" s="19" t="s">
        <v>6</v>
      </c>
      <c r="B361" s="6">
        <v>16</v>
      </c>
      <c r="C361" s="6">
        <v>74</v>
      </c>
      <c r="D361" s="6">
        <v>169</v>
      </c>
      <c r="E361" s="6">
        <v>281</v>
      </c>
      <c r="F361" s="6">
        <v>393</v>
      </c>
      <c r="G361" s="6">
        <v>493</v>
      </c>
      <c r="H361" s="6">
        <v>567</v>
      </c>
      <c r="I361" s="6">
        <v>602</v>
      </c>
      <c r="J361" s="6">
        <v>592</v>
      </c>
      <c r="K361" s="6">
        <v>553</v>
      </c>
      <c r="L361" s="6">
        <v>478</v>
      </c>
      <c r="M361" s="6">
        <v>390</v>
      </c>
      <c r="N361" s="6">
        <v>287</v>
      </c>
      <c r="O361" s="6">
        <v>180</v>
      </c>
      <c r="P361" s="6">
        <v>86</v>
      </c>
      <c r="Q361" s="7">
        <v>21</v>
      </c>
    </row>
    <row r="362" spans="1:17" ht="15.75" thickBot="1" x14ac:dyDescent="0.3">
      <c r="A362" s="19" t="s">
        <v>7</v>
      </c>
      <c r="B362" s="6">
        <v>12</v>
      </c>
      <c r="C362" s="6">
        <v>68</v>
      </c>
      <c r="D362" s="6">
        <v>169</v>
      </c>
      <c r="E362" s="6">
        <v>287</v>
      </c>
      <c r="F362" s="6">
        <v>408</v>
      </c>
      <c r="G362" s="6">
        <v>518</v>
      </c>
      <c r="H362" s="6">
        <v>590</v>
      </c>
      <c r="I362" s="6">
        <v>618</v>
      </c>
      <c r="J362" s="6">
        <v>615</v>
      </c>
      <c r="K362" s="6">
        <v>578</v>
      </c>
      <c r="L362" s="6">
        <v>498</v>
      </c>
      <c r="M362" s="6">
        <v>396</v>
      </c>
      <c r="N362" s="6">
        <v>293</v>
      </c>
      <c r="O362" s="6">
        <v>179</v>
      </c>
      <c r="P362" s="6">
        <v>77</v>
      </c>
      <c r="Q362" s="7">
        <v>16</v>
      </c>
    </row>
    <row r="363" spans="1:17" ht="15.75" thickBot="1" x14ac:dyDescent="0.3">
      <c r="A363" s="19" t="s">
        <v>48</v>
      </c>
      <c r="B363" s="6">
        <v>1</v>
      </c>
      <c r="C363" s="6">
        <v>29</v>
      </c>
      <c r="D363" s="6">
        <v>109</v>
      </c>
      <c r="E363" s="6">
        <v>221</v>
      </c>
      <c r="F363" s="6">
        <v>337</v>
      </c>
      <c r="G363" s="6">
        <v>444</v>
      </c>
      <c r="H363" s="6">
        <v>535</v>
      </c>
      <c r="I363" s="6">
        <v>574</v>
      </c>
      <c r="J363" s="6">
        <v>565</v>
      </c>
      <c r="K363" s="6">
        <v>523</v>
      </c>
      <c r="L363" s="6">
        <v>441</v>
      </c>
      <c r="M363" s="6">
        <v>345</v>
      </c>
      <c r="N363" s="6">
        <v>228</v>
      </c>
      <c r="O363" s="6">
        <v>117</v>
      </c>
      <c r="P363" s="6">
        <v>35</v>
      </c>
      <c r="Q363" s="7">
        <v>2</v>
      </c>
    </row>
    <row r="364" spans="1:17" ht="15.75" thickBot="1" x14ac:dyDescent="0.3">
      <c r="A364" s="19" t="s">
        <v>49</v>
      </c>
      <c r="B364" s="6"/>
      <c r="C364" s="6">
        <v>4</v>
      </c>
      <c r="D364" s="6">
        <v>44</v>
      </c>
      <c r="E364" s="6">
        <v>128</v>
      </c>
      <c r="F364" s="6">
        <v>232</v>
      </c>
      <c r="G364" s="6">
        <v>335</v>
      </c>
      <c r="H364" s="6">
        <v>417</v>
      </c>
      <c r="I364" s="6">
        <v>460</v>
      </c>
      <c r="J364" s="6">
        <v>455</v>
      </c>
      <c r="K364" s="6">
        <v>412</v>
      </c>
      <c r="L364" s="6">
        <v>343</v>
      </c>
      <c r="M364" s="6">
        <v>244</v>
      </c>
      <c r="N364" s="6">
        <v>121</v>
      </c>
      <c r="O364" s="6">
        <v>47</v>
      </c>
      <c r="P364" s="6">
        <v>4</v>
      </c>
      <c r="Q364" s="7"/>
    </row>
    <row r="365" spans="1:17" ht="15.75" thickBot="1" x14ac:dyDescent="0.3">
      <c r="A365" s="19" t="s">
        <v>50</v>
      </c>
      <c r="B365" s="6"/>
      <c r="C365" s="6"/>
      <c r="D365" s="6">
        <v>6</v>
      </c>
      <c r="E365" s="6">
        <v>47</v>
      </c>
      <c r="F365" s="6">
        <v>118</v>
      </c>
      <c r="G365" s="6">
        <v>197</v>
      </c>
      <c r="H365" s="6">
        <v>262</v>
      </c>
      <c r="I365" s="6">
        <v>308</v>
      </c>
      <c r="J365" s="6">
        <v>312</v>
      </c>
      <c r="K365" s="6">
        <v>282</v>
      </c>
      <c r="L365" s="6">
        <v>215</v>
      </c>
      <c r="M365" s="6">
        <v>125</v>
      </c>
      <c r="N365" s="6">
        <v>49</v>
      </c>
      <c r="O365" s="6">
        <v>6</v>
      </c>
      <c r="P365" s="6"/>
      <c r="Q365" s="7"/>
    </row>
    <row r="366" spans="1:17" ht="15.75" thickBot="1" x14ac:dyDescent="0.3">
      <c r="A366" s="19" t="s">
        <v>51</v>
      </c>
      <c r="B366" s="6"/>
      <c r="C366" s="6"/>
      <c r="D366" s="6"/>
      <c r="E366" s="6">
        <v>7</v>
      </c>
      <c r="F366" s="6">
        <v>40</v>
      </c>
      <c r="G366" s="6">
        <v>84</v>
      </c>
      <c r="H366" s="6">
        <v>128</v>
      </c>
      <c r="I366" s="6">
        <v>153</v>
      </c>
      <c r="J366" s="6">
        <v>157</v>
      </c>
      <c r="K366" s="6">
        <v>135</v>
      </c>
      <c r="L366" s="6">
        <v>95</v>
      </c>
      <c r="M366" s="6">
        <v>44</v>
      </c>
      <c r="N366" s="6">
        <v>8</v>
      </c>
      <c r="O366" s="6"/>
      <c r="P366" s="6"/>
      <c r="Q366" s="7"/>
    </row>
    <row r="367" spans="1:17" ht="15.75" thickBot="1" x14ac:dyDescent="0.3">
      <c r="A367" s="20" t="s">
        <v>52</v>
      </c>
      <c r="B367" s="10"/>
      <c r="C367" s="10"/>
      <c r="D367" s="10"/>
      <c r="E367" s="10">
        <v>1</v>
      </c>
      <c r="F367" s="10">
        <v>20</v>
      </c>
      <c r="G367" s="10">
        <v>61</v>
      </c>
      <c r="H367" s="10">
        <v>103</v>
      </c>
      <c r="I367" s="10">
        <v>128</v>
      </c>
      <c r="J367" s="10">
        <v>129</v>
      </c>
      <c r="K367" s="10">
        <v>108</v>
      </c>
      <c r="L367" s="10">
        <v>68</v>
      </c>
      <c r="M367" s="10">
        <v>24</v>
      </c>
      <c r="N367" s="10">
        <v>1</v>
      </c>
      <c r="O367" s="10"/>
      <c r="P367" s="10"/>
      <c r="Q367" s="11"/>
    </row>
    <row r="368" spans="1:17" ht="15.75" thickTop="1" x14ac:dyDescent="0.25"/>
    <row r="369" spans="1:17" x14ac:dyDescent="0.25">
      <c r="A369" s="16" t="s">
        <v>176</v>
      </c>
    </row>
    <row r="370" spans="1:17" ht="15.75" thickBot="1" x14ac:dyDescent="0.3">
      <c r="A370" s="13" t="s">
        <v>272</v>
      </c>
      <c r="B370" t="s">
        <v>273</v>
      </c>
    </row>
    <row r="371" spans="1:17" ht="16.5" thickTop="1" thickBot="1" x14ac:dyDescent="0.3">
      <c r="A371" s="142" t="s">
        <v>0</v>
      </c>
      <c r="B371" s="171" t="s">
        <v>231</v>
      </c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3"/>
    </row>
    <row r="372" spans="1:17" ht="15.75" thickTop="1" x14ac:dyDescent="0.25">
      <c r="A372" s="143"/>
      <c r="B372" s="18">
        <v>4</v>
      </c>
      <c r="C372" s="18">
        <v>5</v>
      </c>
      <c r="D372" s="18">
        <v>6</v>
      </c>
      <c r="E372" s="18">
        <v>7</v>
      </c>
      <c r="F372" s="18">
        <v>8</v>
      </c>
      <c r="G372" s="18">
        <v>9</v>
      </c>
      <c r="H372" s="174" t="s">
        <v>233</v>
      </c>
      <c r="I372" s="174" t="s">
        <v>234</v>
      </c>
      <c r="J372" s="174" t="s">
        <v>235</v>
      </c>
      <c r="K372" s="174" t="s">
        <v>236</v>
      </c>
      <c r="L372" s="174" t="s">
        <v>237</v>
      </c>
      <c r="M372" s="174" t="s">
        <v>238</v>
      </c>
      <c r="N372" s="174" t="s">
        <v>239</v>
      </c>
      <c r="O372" s="174" t="s">
        <v>240</v>
      </c>
      <c r="P372" s="174" t="s">
        <v>241</v>
      </c>
      <c r="Q372" s="177" t="s">
        <v>242</v>
      </c>
    </row>
    <row r="373" spans="1:17" x14ac:dyDescent="0.25">
      <c r="A373" s="143"/>
      <c r="B373" s="18" t="s">
        <v>232</v>
      </c>
      <c r="C373" s="18" t="s">
        <v>232</v>
      </c>
      <c r="D373" s="18" t="s">
        <v>232</v>
      </c>
      <c r="E373" s="18" t="s">
        <v>232</v>
      </c>
      <c r="F373" s="18" t="s">
        <v>232</v>
      </c>
      <c r="G373" s="18" t="s">
        <v>232</v>
      </c>
      <c r="H373" s="175"/>
      <c r="I373" s="175"/>
      <c r="J373" s="175"/>
      <c r="K373" s="175"/>
      <c r="L373" s="175"/>
      <c r="M373" s="175"/>
      <c r="N373" s="175"/>
      <c r="O373" s="175"/>
      <c r="P373" s="175"/>
      <c r="Q373" s="178"/>
    </row>
    <row r="374" spans="1:17" ht="15.75" thickBot="1" x14ac:dyDescent="0.3">
      <c r="A374" s="144"/>
      <c r="B374" s="14">
        <v>5</v>
      </c>
      <c r="C374" s="14">
        <v>6</v>
      </c>
      <c r="D374" s="14">
        <v>7</v>
      </c>
      <c r="E374" s="14">
        <v>8</v>
      </c>
      <c r="F374" s="14">
        <v>9</v>
      </c>
      <c r="G374" s="14">
        <v>10</v>
      </c>
      <c r="H374" s="176"/>
      <c r="I374" s="176"/>
      <c r="J374" s="176"/>
      <c r="K374" s="176"/>
      <c r="L374" s="176"/>
      <c r="M374" s="176"/>
      <c r="N374" s="176"/>
      <c r="O374" s="176"/>
      <c r="P374" s="176"/>
      <c r="Q374" s="179"/>
    </row>
    <row r="375" spans="1:17" ht="16.5" thickTop="1" thickBot="1" x14ac:dyDescent="0.3">
      <c r="A375" s="19" t="s">
        <v>243</v>
      </c>
      <c r="B375" s="6"/>
      <c r="C375" s="6"/>
      <c r="D375" s="6"/>
      <c r="E375" s="6">
        <v>1</v>
      </c>
      <c r="F375" s="6">
        <v>19</v>
      </c>
      <c r="G375" s="6">
        <v>52</v>
      </c>
      <c r="H375" s="6">
        <v>72</v>
      </c>
      <c r="I375" s="6">
        <v>109</v>
      </c>
      <c r="J375" s="6">
        <v>113</v>
      </c>
      <c r="K375" s="6">
        <v>96</v>
      </c>
      <c r="L375" s="6">
        <v>61</v>
      </c>
      <c r="M375" s="6">
        <v>29</v>
      </c>
      <c r="N375" s="6">
        <v>3</v>
      </c>
      <c r="O375" s="6"/>
      <c r="P375" s="6"/>
      <c r="Q375" s="7"/>
    </row>
    <row r="376" spans="1:17" ht="15.75" thickBot="1" x14ac:dyDescent="0.3">
      <c r="A376" s="19" t="s">
        <v>46</v>
      </c>
      <c r="B376" s="6"/>
      <c r="C376" s="6"/>
      <c r="D376" s="6"/>
      <c r="E376" s="6">
        <v>11</v>
      </c>
      <c r="F376" s="6">
        <v>59</v>
      </c>
      <c r="G376" s="6">
        <v>124</v>
      </c>
      <c r="H376" s="6">
        <v>191</v>
      </c>
      <c r="I376" s="6">
        <v>230</v>
      </c>
      <c r="J376" s="6">
        <v>243</v>
      </c>
      <c r="K376" s="6">
        <v>221</v>
      </c>
      <c r="L376" s="6">
        <v>177</v>
      </c>
      <c r="M376" s="6">
        <v>103</v>
      </c>
      <c r="N376" s="6">
        <v>35</v>
      </c>
      <c r="O376" s="6">
        <v>2</v>
      </c>
      <c r="P376" s="6"/>
      <c r="Q376" s="7"/>
    </row>
    <row r="377" spans="1:17" ht="15.75" thickBot="1" x14ac:dyDescent="0.3">
      <c r="A377" s="19" t="s">
        <v>3</v>
      </c>
      <c r="B377" s="6"/>
      <c r="C377" s="6"/>
      <c r="D377" s="6">
        <v>18</v>
      </c>
      <c r="E377" s="6">
        <v>87</v>
      </c>
      <c r="F377" s="6">
        <v>187</v>
      </c>
      <c r="G377" s="6">
        <v>261</v>
      </c>
      <c r="H377" s="6">
        <v>326</v>
      </c>
      <c r="I377" s="6">
        <v>373</v>
      </c>
      <c r="J377" s="6">
        <v>358</v>
      </c>
      <c r="K377" s="6">
        <v>338</v>
      </c>
      <c r="L377" s="6">
        <v>277</v>
      </c>
      <c r="M377" s="6">
        <v>194</v>
      </c>
      <c r="N377" s="6">
        <v>96</v>
      </c>
      <c r="O377" s="6">
        <v>24</v>
      </c>
      <c r="P377" s="6"/>
      <c r="Q377" s="7"/>
    </row>
    <row r="378" spans="1:17" ht="15.75" thickBot="1" x14ac:dyDescent="0.3">
      <c r="A378" s="19" t="s">
        <v>47</v>
      </c>
      <c r="B378" s="6"/>
      <c r="C378" s="6">
        <v>29</v>
      </c>
      <c r="D378" s="6">
        <v>105</v>
      </c>
      <c r="E378" s="6">
        <v>198</v>
      </c>
      <c r="F378" s="6">
        <v>302</v>
      </c>
      <c r="G378" s="6">
        <v>440</v>
      </c>
      <c r="H378" s="6">
        <v>545</v>
      </c>
      <c r="I378" s="6">
        <v>580</v>
      </c>
      <c r="J378" s="6">
        <v>536</v>
      </c>
      <c r="K378" s="6" t="s">
        <v>274</v>
      </c>
      <c r="L378" s="6">
        <v>410</v>
      </c>
      <c r="M378" s="6">
        <v>288</v>
      </c>
      <c r="N378" s="6">
        <v>145</v>
      </c>
      <c r="O378" s="6">
        <v>72</v>
      </c>
      <c r="P378" s="6">
        <v>21</v>
      </c>
      <c r="Q378" s="7"/>
    </row>
    <row r="379" spans="1:17" ht="15.75" thickBot="1" x14ac:dyDescent="0.3">
      <c r="A379" s="19" t="s">
        <v>5</v>
      </c>
      <c r="B379" s="6">
        <v>17</v>
      </c>
      <c r="C379" s="6">
        <v>83</v>
      </c>
      <c r="D379" s="6">
        <v>184</v>
      </c>
      <c r="E379" s="6">
        <v>288</v>
      </c>
      <c r="F379" s="6">
        <v>406</v>
      </c>
      <c r="G379" s="6">
        <v>555</v>
      </c>
      <c r="H379" s="6">
        <v>633</v>
      </c>
      <c r="I379" s="6">
        <v>663</v>
      </c>
      <c r="J379" s="6">
        <v>618</v>
      </c>
      <c r="K379" s="6">
        <v>564</v>
      </c>
      <c r="L379" s="6">
        <v>476</v>
      </c>
      <c r="M379" s="6">
        <v>348</v>
      </c>
      <c r="N379" s="6">
        <v>207</v>
      </c>
      <c r="O379" s="6">
        <v>115</v>
      </c>
      <c r="P379" s="6">
        <v>40</v>
      </c>
      <c r="Q379" s="7">
        <v>4</v>
      </c>
    </row>
    <row r="380" spans="1:17" ht="15.75" thickBot="1" x14ac:dyDescent="0.3">
      <c r="A380" s="19" t="s">
        <v>6</v>
      </c>
      <c r="B380" s="6">
        <v>21</v>
      </c>
      <c r="C380" s="6">
        <v>88</v>
      </c>
      <c r="D380" s="6">
        <v>192</v>
      </c>
      <c r="E380" s="6">
        <v>292</v>
      </c>
      <c r="F380" s="6">
        <v>404</v>
      </c>
      <c r="G380" s="6">
        <v>537</v>
      </c>
      <c r="H380" s="6">
        <v>633</v>
      </c>
      <c r="I380" s="6">
        <v>647</v>
      </c>
      <c r="J380" s="6">
        <v>679</v>
      </c>
      <c r="K380" s="6">
        <v>596</v>
      </c>
      <c r="L380" s="6">
        <v>501</v>
      </c>
      <c r="M380" s="6">
        <v>410</v>
      </c>
      <c r="N380" s="6">
        <v>286</v>
      </c>
      <c r="O380" s="6">
        <v>163</v>
      </c>
      <c r="P380" s="6">
        <v>73</v>
      </c>
      <c r="Q380" s="7">
        <v>16</v>
      </c>
    </row>
    <row r="381" spans="1:17" ht="15.75" thickBot="1" x14ac:dyDescent="0.3">
      <c r="A381" s="19" t="s">
        <v>7</v>
      </c>
      <c r="B381" s="6">
        <v>28</v>
      </c>
      <c r="C381" s="6">
        <v>85</v>
      </c>
      <c r="D381" s="6">
        <v>185</v>
      </c>
      <c r="E381" s="6">
        <v>315</v>
      </c>
      <c r="F381" s="6">
        <v>433</v>
      </c>
      <c r="G381" s="6">
        <v>503</v>
      </c>
      <c r="H381" s="6">
        <v>566</v>
      </c>
      <c r="I381" s="6">
        <v>621</v>
      </c>
      <c r="J381" s="6">
        <v>596</v>
      </c>
      <c r="K381" s="6">
        <v>524</v>
      </c>
      <c r="L381" s="6">
        <v>480</v>
      </c>
      <c r="M381" s="6">
        <v>387</v>
      </c>
      <c r="N381" s="6">
        <v>253</v>
      </c>
      <c r="O381" s="6">
        <v>143</v>
      </c>
      <c r="P381" s="6">
        <v>61</v>
      </c>
      <c r="Q381" s="7">
        <v>12</v>
      </c>
    </row>
    <row r="382" spans="1:17" ht="15.75" thickBot="1" x14ac:dyDescent="0.3">
      <c r="A382" s="19" t="s">
        <v>48</v>
      </c>
      <c r="B382" s="6">
        <v>8</v>
      </c>
      <c r="C382" s="6">
        <v>38</v>
      </c>
      <c r="D382" s="6">
        <v>113</v>
      </c>
      <c r="E382" s="6">
        <v>208</v>
      </c>
      <c r="F382" s="6">
        <v>320</v>
      </c>
      <c r="G382" s="6">
        <v>425</v>
      </c>
      <c r="H382" s="6">
        <v>492</v>
      </c>
      <c r="I382" s="6">
        <v>517</v>
      </c>
      <c r="J382" s="6">
        <v>538</v>
      </c>
      <c r="K382" s="6">
        <v>484</v>
      </c>
      <c r="L382" s="6">
        <v>446</v>
      </c>
      <c r="M382" s="6">
        <v>355</v>
      </c>
      <c r="N382" s="6">
        <v>232</v>
      </c>
      <c r="O382" s="6">
        <v>119</v>
      </c>
      <c r="P382" s="6">
        <v>37</v>
      </c>
      <c r="Q382" s="7">
        <v>8</v>
      </c>
    </row>
    <row r="383" spans="1:17" ht="15.75" thickBot="1" x14ac:dyDescent="0.3">
      <c r="A383" s="19" t="s">
        <v>49</v>
      </c>
      <c r="B383" s="6"/>
      <c r="C383" s="6">
        <v>6</v>
      </c>
      <c r="D383" s="6">
        <v>45</v>
      </c>
      <c r="E383" s="6">
        <v>123</v>
      </c>
      <c r="F383" s="6">
        <v>239</v>
      </c>
      <c r="G383" s="6">
        <v>333</v>
      </c>
      <c r="H383" s="6">
        <v>411</v>
      </c>
      <c r="I383" s="6">
        <v>436</v>
      </c>
      <c r="J383" s="6">
        <v>429</v>
      </c>
      <c r="K383" s="6">
        <v>374</v>
      </c>
      <c r="L383" s="6">
        <v>300</v>
      </c>
      <c r="M383" s="6">
        <v>190</v>
      </c>
      <c r="N383" s="6">
        <v>78</v>
      </c>
      <c r="O383" s="6">
        <v>24</v>
      </c>
      <c r="P383" s="6">
        <v>2</v>
      </c>
      <c r="Q383" s="7"/>
    </row>
    <row r="384" spans="1:17" ht="15.75" thickBot="1" x14ac:dyDescent="0.3">
      <c r="A384" s="19" t="s">
        <v>50</v>
      </c>
      <c r="B384" s="6"/>
      <c r="C384" s="6"/>
      <c r="D384" s="6">
        <v>15</v>
      </c>
      <c r="E384" s="6">
        <v>71</v>
      </c>
      <c r="F384" s="6">
        <v>137</v>
      </c>
      <c r="G384" s="6">
        <v>199</v>
      </c>
      <c r="H384" s="6">
        <v>236</v>
      </c>
      <c r="I384" s="6">
        <v>292</v>
      </c>
      <c r="J384" s="6">
        <v>277</v>
      </c>
      <c r="K384" s="6">
        <v>275</v>
      </c>
      <c r="L384" s="6">
        <v>184</v>
      </c>
      <c r="M384" s="6">
        <v>87</v>
      </c>
      <c r="N384" s="6">
        <v>27</v>
      </c>
      <c r="O384" s="6"/>
      <c r="P384" s="6"/>
      <c r="Q384" s="7"/>
    </row>
    <row r="385" spans="1:17" ht="15.75" thickBot="1" x14ac:dyDescent="0.3">
      <c r="A385" s="19" t="s">
        <v>51</v>
      </c>
      <c r="B385" s="6"/>
      <c r="C385" s="6"/>
      <c r="D385" s="6">
        <v>1</v>
      </c>
      <c r="E385" s="6">
        <v>19</v>
      </c>
      <c r="F385" s="6">
        <v>63</v>
      </c>
      <c r="G385" s="6">
        <v>117</v>
      </c>
      <c r="H385" s="6">
        <v>156</v>
      </c>
      <c r="I385" s="6">
        <v>172</v>
      </c>
      <c r="J385" s="6">
        <v>154</v>
      </c>
      <c r="K385" s="6">
        <v>120</v>
      </c>
      <c r="L385" s="6">
        <v>71</v>
      </c>
      <c r="M385" s="6">
        <v>27</v>
      </c>
      <c r="N385" s="6">
        <v>4</v>
      </c>
      <c r="O385" s="6"/>
      <c r="P385" s="6"/>
      <c r="Q385" s="7"/>
    </row>
    <row r="386" spans="1:17" ht="15.75" thickBot="1" x14ac:dyDescent="0.3">
      <c r="A386" s="20" t="s">
        <v>52</v>
      </c>
      <c r="B386" s="10"/>
      <c r="C386" s="10"/>
      <c r="D386" s="10"/>
      <c r="E386" s="10">
        <v>4</v>
      </c>
      <c r="F386" s="10">
        <v>31</v>
      </c>
      <c r="G386" s="10">
        <v>71</v>
      </c>
      <c r="H386" s="10">
        <v>93</v>
      </c>
      <c r="I386" s="10">
        <v>96</v>
      </c>
      <c r="J386" s="10">
        <v>105</v>
      </c>
      <c r="K386" s="10">
        <v>87</v>
      </c>
      <c r="L386" s="10">
        <v>45</v>
      </c>
      <c r="M386" s="10">
        <v>11</v>
      </c>
      <c r="N386" s="10"/>
      <c r="O386" s="10"/>
      <c r="P386" s="10"/>
      <c r="Q386" s="11"/>
    </row>
    <row r="387" spans="1:17" ht="15.75" thickTop="1" x14ac:dyDescent="0.25"/>
    <row r="388" spans="1:17" ht="15.75" thickBot="1" x14ac:dyDescent="0.3">
      <c r="A388" s="13" t="s">
        <v>275</v>
      </c>
      <c r="B388" t="s">
        <v>276</v>
      </c>
    </row>
    <row r="389" spans="1:17" ht="16.5" thickTop="1" thickBot="1" x14ac:dyDescent="0.3">
      <c r="A389" s="142" t="s">
        <v>0</v>
      </c>
      <c r="B389" s="171" t="s">
        <v>231</v>
      </c>
      <c r="C389" s="172"/>
      <c r="D389" s="172"/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3"/>
    </row>
    <row r="390" spans="1:17" ht="15.75" thickTop="1" x14ac:dyDescent="0.25">
      <c r="A390" s="143"/>
      <c r="B390" s="18">
        <v>4</v>
      </c>
      <c r="C390" s="18">
        <v>5</v>
      </c>
      <c r="D390" s="18">
        <v>6</v>
      </c>
      <c r="E390" s="18">
        <v>7</v>
      </c>
      <c r="F390" s="18">
        <v>8</v>
      </c>
      <c r="G390" s="18">
        <v>9</v>
      </c>
      <c r="H390" s="174" t="s">
        <v>233</v>
      </c>
      <c r="I390" s="174" t="s">
        <v>234</v>
      </c>
      <c r="J390" s="174" t="s">
        <v>235</v>
      </c>
      <c r="K390" s="174" t="s">
        <v>236</v>
      </c>
      <c r="L390" s="174" t="s">
        <v>237</v>
      </c>
      <c r="M390" s="174" t="s">
        <v>238</v>
      </c>
      <c r="N390" s="174" t="s">
        <v>239</v>
      </c>
      <c r="O390" s="174" t="s">
        <v>240</v>
      </c>
      <c r="P390" s="174" t="s">
        <v>241</v>
      </c>
      <c r="Q390" s="177" t="s">
        <v>242</v>
      </c>
    </row>
    <row r="391" spans="1:17" x14ac:dyDescent="0.25">
      <c r="A391" s="143"/>
      <c r="B391" s="18" t="s">
        <v>232</v>
      </c>
      <c r="C391" s="18" t="s">
        <v>232</v>
      </c>
      <c r="D391" s="18" t="s">
        <v>232</v>
      </c>
      <c r="E391" s="18" t="s">
        <v>232</v>
      </c>
      <c r="F391" s="18" t="s">
        <v>232</v>
      </c>
      <c r="G391" s="18" t="s">
        <v>232</v>
      </c>
      <c r="H391" s="175"/>
      <c r="I391" s="175"/>
      <c r="J391" s="175"/>
      <c r="K391" s="175"/>
      <c r="L391" s="175"/>
      <c r="M391" s="175"/>
      <c r="N391" s="175"/>
      <c r="O391" s="175"/>
      <c r="P391" s="175"/>
      <c r="Q391" s="178"/>
    </row>
    <row r="392" spans="1:17" ht="15.75" thickBot="1" x14ac:dyDescent="0.3">
      <c r="A392" s="144"/>
      <c r="B392" s="14">
        <v>5</v>
      </c>
      <c r="C392" s="14">
        <v>6</v>
      </c>
      <c r="D392" s="14">
        <v>7</v>
      </c>
      <c r="E392" s="14">
        <v>8</v>
      </c>
      <c r="F392" s="14">
        <v>9</v>
      </c>
      <c r="G392" s="14">
        <v>10</v>
      </c>
      <c r="H392" s="176"/>
      <c r="I392" s="176"/>
      <c r="J392" s="176"/>
      <c r="K392" s="176"/>
      <c r="L392" s="176"/>
      <c r="M392" s="176"/>
      <c r="N392" s="176"/>
      <c r="O392" s="176"/>
      <c r="P392" s="176"/>
      <c r="Q392" s="179"/>
    </row>
    <row r="393" spans="1:17" ht="16.5" thickTop="1" thickBot="1" x14ac:dyDescent="0.3">
      <c r="A393" s="19" t="s">
        <v>243</v>
      </c>
      <c r="B393" s="6"/>
      <c r="C393" s="6"/>
      <c r="D393" s="6"/>
      <c r="E393" s="6">
        <v>8</v>
      </c>
      <c r="F393" s="6">
        <v>50</v>
      </c>
      <c r="G393" s="6">
        <v>107</v>
      </c>
      <c r="H393" s="6">
        <v>159</v>
      </c>
      <c r="I393" s="6">
        <v>183</v>
      </c>
      <c r="J393" s="6">
        <v>179</v>
      </c>
      <c r="K393" s="6">
        <v>152</v>
      </c>
      <c r="L393" s="6">
        <v>91</v>
      </c>
      <c r="M393" s="6">
        <v>29</v>
      </c>
      <c r="N393" s="6">
        <v>1</v>
      </c>
      <c r="O393" s="6"/>
      <c r="P393" s="6"/>
      <c r="Q393" s="7"/>
    </row>
    <row r="394" spans="1:17" ht="15.75" thickBot="1" x14ac:dyDescent="0.3">
      <c r="A394" s="19" t="s">
        <v>46</v>
      </c>
      <c r="B394" s="6"/>
      <c r="C394" s="6"/>
      <c r="D394" s="6"/>
      <c r="E394" s="6">
        <v>30</v>
      </c>
      <c r="F394" s="6">
        <v>82</v>
      </c>
      <c r="G394" s="6">
        <v>145</v>
      </c>
      <c r="H394" s="6">
        <v>211</v>
      </c>
      <c r="I394" s="6">
        <v>238</v>
      </c>
      <c r="J394" s="6">
        <v>224</v>
      </c>
      <c r="K394" s="6">
        <v>197</v>
      </c>
      <c r="L394" s="6">
        <v>142</v>
      </c>
      <c r="M394" s="6">
        <v>86</v>
      </c>
      <c r="N394" s="6">
        <v>31</v>
      </c>
      <c r="O394" s="6">
        <v>1</v>
      </c>
      <c r="P394" s="6"/>
      <c r="Q394" s="7"/>
    </row>
    <row r="395" spans="1:17" ht="15.75" thickBot="1" x14ac:dyDescent="0.3">
      <c r="A395" s="19" t="s">
        <v>3</v>
      </c>
      <c r="B395" s="6"/>
      <c r="C395" s="6"/>
      <c r="D395" s="6">
        <v>30</v>
      </c>
      <c r="E395" s="6">
        <v>98</v>
      </c>
      <c r="F395" s="6">
        <v>189</v>
      </c>
      <c r="G395" s="6">
        <v>271</v>
      </c>
      <c r="H395" s="6">
        <v>345</v>
      </c>
      <c r="I395" s="6">
        <v>395</v>
      </c>
      <c r="J395" s="6">
        <v>388</v>
      </c>
      <c r="K395" s="6">
        <v>360</v>
      </c>
      <c r="L395" s="6">
        <v>290</v>
      </c>
      <c r="M395" s="6">
        <v>193</v>
      </c>
      <c r="N395" s="6">
        <v>107</v>
      </c>
      <c r="O395" s="6">
        <v>38</v>
      </c>
      <c r="P395" s="6">
        <v>3</v>
      </c>
      <c r="Q395" s="7"/>
    </row>
    <row r="396" spans="1:17" ht="15.75" thickBot="1" x14ac:dyDescent="0.3">
      <c r="A396" s="19" t="s">
        <v>47</v>
      </c>
      <c r="B396" s="6">
        <v>6</v>
      </c>
      <c r="C396" s="6">
        <v>36</v>
      </c>
      <c r="D396" s="6">
        <v>115</v>
      </c>
      <c r="E396" s="6">
        <v>219</v>
      </c>
      <c r="F396" s="6">
        <v>335</v>
      </c>
      <c r="G396" s="6">
        <v>416</v>
      </c>
      <c r="H396" s="6">
        <v>467</v>
      </c>
      <c r="I396" s="6">
        <v>496</v>
      </c>
      <c r="J396" s="6">
        <v>506</v>
      </c>
      <c r="K396" s="6">
        <v>454</v>
      </c>
      <c r="L396" s="6">
        <v>365</v>
      </c>
      <c r="M396" s="6">
        <v>270</v>
      </c>
      <c r="N396" s="6">
        <v>168</v>
      </c>
      <c r="O396" s="6">
        <v>65</v>
      </c>
      <c r="P396" s="6">
        <v>10</v>
      </c>
      <c r="Q396" s="7"/>
    </row>
    <row r="397" spans="1:17" ht="15.75" thickBot="1" x14ac:dyDescent="0.3">
      <c r="A397" s="19" t="s">
        <v>5</v>
      </c>
      <c r="B397" s="6">
        <v>12</v>
      </c>
      <c r="C397" s="6">
        <v>61</v>
      </c>
      <c r="D397" s="6">
        <v>150</v>
      </c>
      <c r="E397" s="6">
        <v>273</v>
      </c>
      <c r="F397" s="6">
        <v>381</v>
      </c>
      <c r="G397" s="6">
        <v>473</v>
      </c>
      <c r="H397" s="6">
        <v>551</v>
      </c>
      <c r="I397" s="6">
        <v>595</v>
      </c>
      <c r="J397" s="6">
        <v>564</v>
      </c>
      <c r="K397" s="6">
        <v>532</v>
      </c>
      <c r="L397" s="6">
        <v>485</v>
      </c>
      <c r="M397" s="6">
        <v>393</v>
      </c>
      <c r="N397" s="6">
        <v>289</v>
      </c>
      <c r="O397" s="6">
        <v>164</v>
      </c>
      <c r="P397" s="6">
        <v>60</v>
      </c>
      <c r="Q397" s="7">
        <v>6</v>
      </c>
    </row>
    <row r="398" spans="1:17" ht="15.75" thickBot="1" x14ac:dyDescent="0.3">
      <c r="A398" s="19" t="s">
        <v>6</v>
      </c>
      <c r="B398" s="6">
        <v>25</v>
      </c>
      <c r="C398" s="6">
        <v>89</v>
      </c>
      <c r="D398" s="6">
        <v>198</v>
      </c>
      <c r="E398" s="6">
        <v>322</v>
      </c>
      <c r="F398" s="6">
        <v>433</v>
      </c>
      <c r="G398" s="6">
        <v>530</v>
      </c>
      <c r="H398" s="6">
        <v>584</v>
      </c>
      <c r="I398" s="6">
        <v>616</v>
      </c>
      <c r="J398" s="6">
        <v>611</v>
      </c>
      <c r="K398" s="6">
        <v>565</v>
      </c>
      <c r="L398" s="6">
        <v>487</v>
      </c>
      <c r="M398" s="6">
        <v>378</v>
      </c>
      <c r="N398" s="6">
        <v>258</v>
      </c>
      <c r="O398" s="6">
        <v>155</v>
      </c>
      <c r="P398" s="6">
        <v>74</v>
      </c>
      <c r="Q398" s="7">
        <v>16</v>
      </c>
    </row>
    <row r="399" spans="1:17" ht="15.75" thickBot="1" x14ac:dyDescent="0.3">
      <c r="A399" s="19" t="s">
        <v>7</v>
      </c>
      <c r="B399" s="6">
        <v>22</v>
      </c>
      <c r="C399" s="6">
        <v>90</v>
      </c>
      <c r="D399" s="6">
        <v>202</v>
      </c>
      <c r="E399" s="6">
        <v>338</v>
      </c>
      <c r="F399" s="6">
        <v>438</v>
      </c>
      <c r="G399" s="6">
        <v>538</v>
      </c>
      <c r="H399" s="6">
        <v>620</v>
      </c>
      <c r="I399" s="6">
        <v>633</v>
      </c>
      <c r="J399" s="6">
        <v>600</v>
      </c>
      <c r="K399" s="6">
        <v>584</v>
      </c>
      <c r="L399" s="6">
        <v>501</v>
      </c>
      <c r="M399" s="6">
        <v>371</v>
      </c>
      <c r="N399" s="6">
        <v>259</v>
      </c>
      <c r="O399" s="6">
        <v>155</v>
      </c>
      <c r="P399" s="6">
        <v>58</v>
      </c>
      <c r="Q399" s="7">
        <v>11</v>
      </c>
    </row>
    <row r="400" spans="1:17" ht="15.75" thickBot="1" x14ac:dyDescent="0.3">
      <c r="A400" s="19" t="s">
        <v>48</v>
      </c>
      <c r="B400" s="6">
        <v>4</v>
      </c>
      <c r="C400" s="6">
        <v>49</v>
      </c>
      <c r="D400" s="6">
        <v>139</v>
      </c>
      <c r="E400" s="6">
        <v>257</v>
      </c>
      <c r="F400" s="6">
        <v>385</v>
      </c>
      <c r="G400" s="6">
        <v>473</v>
      </c>
      <c r="H400" s="6">
        <v>540</v>
      </c>
      <c r="I400" s="6">
        <v>612</v>
      </c>
      <c r="J400" s="6">
        <v>610</v>
      </c>
      <c r="K400" s="6">
        <v>515</v>
      </c>
      <c r="L400" s="6">
        <v>447</v>
      </c>
      <c r="M400" s="6">
        <v>340</v>
      </c>
      <c r="N400" s="6">
        <v>207</v>
      </c>
      <c r="O400" s="6">
        <v>105</v>
      </c>
      <c r="P400" s="6">
        <v>24</v>
      </c>
      <c r="Q400" s="7">
        <v>1</v>
      </c>
    </row>
    <row r="401" spans="1:17" ht="15.75" thickBot="1" x14ac:dyDescent="0.3">
      <c r="A401" s="19" t="s">
        <v>49</v>
      </c>
      <c r="B401" s="6"/>
      <c r="C401" s="6">
        <v>7</v>
      </c>
      <c r="D401" s="6">
        <v>56</v>
      </c>
      <c r="E401" s="6">
        <v>146</v>
      </c>
      <c r="F401" s="6">
        <v>252</v>
      </c>
      <c r="G401" s="6">
        <v>370</v>
      </c>
      <c r="H401" s="6">
        <v>429</v>
      </c>
      <c r="I401" s="6">
        <v>462</v>
      </c>
      <c r="J401" s="6">
        <v>472</v>
      </c>
      <c r="K401" s="6">
        <v>411</v>
      </c>
      <c r="L401" s="6">
        <v>327</v>
      </c>
      <c r="M401" s="6">
        <v>228</v>
      </c>
      <c r="N401" s="6">
        <v>102</v>
      </c>
      <c r="O401" s="6">
        <v>32</v>
      </c>
      <c r="P401" s="6">
        <v>1</v>
      </c>
      <c r="Q401" s="7"/>
    </row>
    <row r="402" spans="1:17" ht="15.75" thickBot="1" x14ac:dyDescent="0.3">
      <c r="A402" s="19" t="s">
        <v>50</v>
      </c>
      <c r="B402" s="6"/>
      <c r="C402" s="6"/>
      <c r="D402" s="6">
        <v>15</v>
      </c>
      <c r="E402" s="6">
        <v>69</v>
      </c>
      <c r="F402" s="6">
        <v>140</v>
      </c>
      <c r="G402" s="6">
        <v>229</v>
      </c>
      <c r="H402" s="6">
        <v>290</v>
      </c>
      <c r="I402" s="6">
        <v>314</v>
      </c>
      <c r="J402" s="6">
        <v>298</v>
      </c>
      <c r="K402" s="6">
        <v>267</v>
      </c>
      <c r="L402" s="6">
        <v>186</v>
      </c>
      <c r="M402" s="6">
        <v>101</v>
      </c>
      <c r="N402" s="6">
        <v>35</v>
      </c>
      <c r="O402" s="6">
        <v>3</v>
      </c>
      <c r="P402" s="6"/>
      <c r="Q402" s="7"/>
    </row>
    <row r="403" spans="1:17" ht="15.75" thickBot="1" x14ac:dyDescent="0.3">
      <c r="A403" s="19" t="s">
        <v>51</v>
      </c>
      <c r="B403" s="6"/>
      <c r="C403" s="6"/>
      <c r="D403" s="6">
        <v>1</v>
      </c>
      <c r="E403" s="6">
        <v>15</v>
      </c>
      <c r="F403" s="6">
        <v>49</v>
      </c>
      <c r="G403" s="6">
        <v>95</v>
      </c>
      <c r="H403" s="6">
        <v>13</v>
      </c>
      <c r="I403" s="6">
        <v>163</v>
      </c>
      <c r="J403" s="6">
        <v>172</v>
      </c>
      <c r="K403" s="6">
        <v>142</v>
      </c>
      <c r="L403" s="6">
        <v>92</v>
      </c>
      <c r="M403" s="6">
        <v>41</v>
      </c>
      <c r="N403" s="6">
        <v>4</v>
      </c>
      <c r="O403" s="6"/>
      <c r="P403" s="6"/>
      <c r="Q403" s="7"/>
    </row>
    <row r="404" spans="1:17" ht="15.75" thickBot="1" x14ac:dyDescent="0.3">
      <c r="A404" s="20" t="s">
        <v>52</v>
      </c>
      <c r="B404" s="10"/>
      <c r="C404" s="10"/>
      <c r="D404" s="10"/>
      <c r="E404" s="10">
        <v>8</v>
      </c>
      <c r="F404" s="10">
        <v>36</v>
      </c>
      <c r="G404" s="10">
        <v>75</v>
      </c>
      <c r="H404" s="10">
        <v>104</v>
      </c>
      <c r="I404" s="10">
        <v>128</v>
      </c>
      <c r="J404" s="10">
        <v>129</v>
      </c>
      <c r="K404" s="10">
        <v>105</v>
      </c>
      <c r="L404" s="10">
        <v>59</v>
      </c>
      <c r="M404" s="10">
        <v>21</v>
      </c>
      <c r="N404" s="10">
        <v>1</v>
      </c>
      <c r="O404" s="10"/>
      <c r="P404" s="10"/>
      <c r="Q404" s="11"/>
    </row>
    <row r="405" spans="1:17" ht="15.75" thickTop="1" x14ac:dyDescent="0.25"/>
    <row r="406" spans="1:17" ht="15.75" thickBot="1" x14ac:dyDescent="0.3">
      <c r="A406" s="13" t="s">
        <v>277</v>
      </c>
      <c r="B406" t="s">
        <v>273</v>
      </c>
    </row>
    <row r="407" spans="1:17" ht="16.5" thickTop="1" thickBot="1" x14ac:dyDescent="0.3">
      <c r="A407" s="142" t="s">
        <v>0</v>
      </c>
      <c r="B407" s="171" t="s">
        <v>231</v>
      </c>
      <c r="C407" s="172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3"/>
    </row>
    <row r="408" spans="1:17" ht="15.75" thickTop="1" x14ac:dyDescent="0.25">
      <c r="A408" s="143"/>
      <c r="B408" s="18">
        <v>4</v>
      </c>
      <c r="C408" s="18">
        <v>5</v>
      </c>
      <c r="D408" s="18">
        <v>6</v>
      </c>
      <c r="E408" s="18">
        <v>7</v>
      </c>
      <c r="F408" s="18">
        <v>8</v>
      </c>
      <c r="G408" s="18">
        <v>9</v>
      </c>
      <c r="H408" s="174" t="s">
        <v>233</v>
      </c>
      <c r="I408" s="174" t="s">
        <v>234</v>
      </c>
      <c r="J408" s="174" t="s">
        <v>235</v>
      </c>
      <c r="K408" s="174" t="s">
        <v>236</v>
      </c>
      <c r="L408" s="174" t="s">
        <v>237</v>
      </c>
      <c r="M408" s="174" t="s">
        <v>238</v>
      </c>
      <c r="N408" s="174" t="s">
        <v>239</v>
      </c>
      <c r="O408" s="174" t="s">
        <v>240</v>
      </c>
      <c r="P408" s="174" t="s">
        <v>241</v>
      </c>
      <c r="Q408" s="177" t="s">
        <v>242</v>
      </c>
    </row>
    <row r="409" spans="1:17" x14ac:dyDescent="0.25">
      <c r="A409" s="143"/>
      <c r="B409" s="18" t="s">
        <v>232</v>
      </c>
      <c r="C409" s="18" t="s">
        <v>232</v>
      </c>
      <c r="D409" s="18" t="s">
        <v>232</v>
      </c>
      <c r="E409" s="18" t="s">
        <v>232</v>
      </c>
      <c r="F409" s="18" t="s">
        <v>232</v>
      </c>
      <c r="G409" s="18" t="s">
        <v>232</v>
      </c>
      <c r="H409" s="175"/>
      <c r="I409" s="175"/>
      <c r="J409" s="175"/>
      <c r="K409" s="175"/>
      <c r="L409" s="175"/>
      <c r="M409" s="175"/>
      <c r="N409" s="175"/>
      <c r="O409" s="175"/>
      <c r="P409" s="175"/>
      <c r="Q409" s="178"/>
    </row>
    <row r="410" spans="1:17" ht="15.75" thickBot="1" x14ac:dyDescent="0.3">
      <c r="A410" s="144"/>
      <c r="B410" s="14">
        <v>5</v>
      </c>
      <c r="C410" s="14">
        <v>6</v>
      </c>
      <c r="D410" s="14">
        <v>7</v>
      </c>
      <c r="E410" s="14">
        <v>8</v>
      </c>
      <c r="F410" s="14">
        <v>9</v>
      </c>
      <c r="G410" s="14">
        <v>10</v>
      </c>
      <c r="H410" s="176"/>
      <c r="I410" s="176"/>
      <c r="J410" s="176"/>
      <c r="K410" s="176"/>
      <c r="L410" s="176"/>
      <c r="M410" s="176"/>
      <c r="N410" s="176"/>
      <c r="O410" s="176"/>
      <c r="P410" s="176"/>
      <c r="Q410" s="179"/>
    </row>
    <row r="411" spans="1:17" ht="16.5" thickTop="1" thickBot="1" x14ac:dyDescent="0.3">
      <c r="A411" s="19" t="s">
        <v>243</v>
      </c>
      <c r="B411" s="6"/>
      <c r="C411" s="6"/>
      <c r="D411" s="6">
        <v>1</v>
      </c>
      <c r="E411" s="6">
        <v>8</v>
      </c>
      <c r="F411" s="6">
        <v>38</v>
      </c>
      <c r="G411" s="6">
        <v>87</v>
      </c>
      <c r="H411" s="6">
        <v>127</v>
      </c>
      <c r="I411" s="6">
        <v>153</v>
      </c>
      <c r="J411" s="6">
        <v>161</v>
      </c>
      <c r="K411" s="6">
        <v>130</v>
      </c>
      <c r="L411" s="6">
        <v>83</v>
      </c>
      <c r="M411" s="6">
        <v>34</v>
      </c>
      <c r="N411" s="6">
        <v>6</v>
      </c>
      <c r="O411" s="6"/>
      <c r="P411" s="6"/>
      <c r="Q411" s="7"/>
    </row>
    <row r="412" spans="1:17" ht="15.75" thickBot="1" x14ac:dyDescent="0.3">
      <c r="A412" s="19" t="s">
        <v>46</v>
      </c>
      <c r="B412" s="6"/>
      <c r="C412" s="6"/>
      <c r="D412" s="6">
        <v>1</v>
      </c>
      <c r="E412" s="6">
        <v>18</v>
      </c>
      <c r="F412" s="6">
        <v>77</v>
      </c>
      <c r="G412" s="6">
        <v>152</v>
      </c>
      <c r="H412" s="6">
        <v>222</v>
      </c>
      <c r="I412" s="6">
        <v>262</v>
      </c>
      <c r="J412" s="6">
        <v>272</v>
      </c>
      <c r="K412" s="6">
        <v>235</v>
      </c>
      <c r="L412" s="6">
        <v>184</v>
      </c>
      <c r="M412" s="6">
        <v>107</v>
      </c>
      <c r="N412" s="6">
        <v>38</v>
      </c>
      <c r="O412" s="6">
        <v>3</v>
      </c>
      <c r="P412" s="6"/>
      <c r="Q412" s="7"/>
    </row>
    <row r="413" spans="1:17" ht="15.75" thickBot="1" x14ac:dyDescent="0.3">
      <c r="A413" s="19" t="s">
        <v>3</v>
      </c>
      <c r="B413" s="6"/>
      <c r="C413" s="6">
        <v>1</v>
      </c>
      <c r="D413" s="6">
        <v>13</v>
      </c>
      <c r="E413" s="6">
        <v>73</v>
      </c>
      <c r="F413" s="6">
        <v>163</v>
      </c>
      <c r="G413" s="6">
        <v>258</v>
      </c>
      <c r="H413" s="6">
        <v>337</v>
      </c>
      <c r="I413" s="6">
        <v>376</v>
      </c>
      <c r="J413" s="6">
        <v>393</v>
      </c>
      <c r="K413" s="6">
        <v>353</v>
      </c>
      <c r="L413" s="6">
        <v>297</v>
      </c>
      <c r="M413" s="6">
        <v>193</v>
      </c>
      <c r="N413" s="6">
        <v>100</v>
      </c>
      <c r="O413" s="6">
        <v>29</v>
      </c>
      <c r="P413" s="6">
        <v>2</v>
      </c>
      <c r="Q413" s="7"/>
    </row>
    <row r="414" spans="1:17" ht="15.75" thickBot="1" x14ac:dyDescent="0.3">
      <c r="A414" s="19" t="s">
        <v>47</v>
      </c>
      <c r="B414" s="6">
        <v>3</v>
      </c>
      <c r="C414" s="6">
        <v>17</v>
      </c>
      <c r="D414" s="6">
        <v>80</v>
      </c>
      <c r="E414" s="6">
        <v>183</v>
      </c>
      <c r="F414" s="6">
        <v>294</v>
      </c>
      <c r="G414" s="6">
        <v>418</v>
      </c>
      <c r="H414" s="6">
        <v>379</v>
      </c>
      <c r="I414" s="6">
        <v>527</v>
      </c>
      <c r="J414" s="6">
        <v>521</v>
      </c>
      <c r="K414" s="6">
        <v>475</v>
      </c>
      <c r="L414" s="6">
        <v>401</v>
      </c>
      <c r="M414" s="6">
        <v>303</v>
      </c>
      <c r="N414" s="6">
        <v>182</v>
      </c>
      <c r="O414" s="6">
        <v>74</v>
      </c>
      <c r="P414" s="6">
        <v>13</v>
      </c>
      <c r="Q414" s="7"/>
    </row>
    <row r="415" spans="1:17" ht="15.75" thickBot="1" x14ac:dyDescent="0.3">
      <c r="A415" s="19" t="s">
        <v>5</v>
      </c>
      <c r="B415" s="6">
        <v>11</v>
      </c>
      <c r="C415" s="6">
        <v>60</v>
      </c>
      <c r="D415" s="6">
        <v>156</v>
      </c>
      <c r="E415" s="6">
        <v>280</v>
      </c>
      <c r="F415" s="6">
        <v>418</v>
      </c>
      <c r="G415" s="6">
        <v>534</v>
      </c>
      <c r="H415" s="6">
        <v>624</v>
      </c>
      <c r="I415" s="6">
        <v>682</v>
      </c>
      <c r="J415" s="6">
        <v>638</v>
      </c>
      <c r="K415" s="6">
        <v>590</v>
      </c>
      <c r="L415" s="6">
        <v>469</v>
      </c>
      <c r="M415" s="6">
        <v>369</v>
      </c>
      <c r="N415" s="6">
        <v>241</v>
      </c>
      <c r="O415" s="6">
        <v>130</v>
      </c>
      <c r="P415" s="6">
        <v>36</v>
      </c>
      <c r="Q415" s="7">
        <v>5</v>
      </c>
    </row>
    <row r="416" spans="1:17" ht="15.75" thickBot="1" x14ac:dyDescent="0.3">
      <c r="A416" s="19" t="s">
        <v>6</v>
      </c>
      <c r="B416" s="6">
        <v>22</v>
      </c>
      <c r="C416" s="6">
        <v>89</v>
      </c>
      <c r="D416" s="6">
        <v>202</v>
      </c>
      <c r="E416" s="6">
        <v>314</v>
      </c>
      <c r="F416" s="6">
        <v>448</v>
      </c>
      <c r="G416" s="6">
        <v>552</v>
      </c>
      <c r="H416" s="6">
        <v>648</v>
      </c>
      <c r="I416" s="6">
        <v>696</v>
      </c>
      <c r="J416" s="6">
        <v>666</v>
      </c>
      <c r="K416" s="6">
        <v>621</v>
      </c>
      <c r="L416" s="6">
        <v>542</v>
      </c>
      <c r="M416" s="6">
        <v>428</v>
      </c>
      <c r="N416" s="6">
        <v>297</v>
      </c>
      <c r="O416" s="6">
        <v>178</v>
      </c>
      <c r="P416" s="6">
        <v>71</v>
      </c>
      <c r="Q416" s="7">
        <v>16</v>
      </c>
    </row>
    <row r="417" spans="1:17" ht="15.75" thickBot="1" x14ac:dyDescent="0.3">
      <c r="A417" s="19" t="s">
        <v>7</v>
      </c>
      <c r="B417" s="6">
        <v>13</v>
      </c>
      <c r="C417" s="6">
        <v>64</v>
      </c>
      <c r="D417" s="6">
        <v>161</v>
      </c>
      <c r="E417" s="6">
        <v>282</v>
      </c>
      <c r="F417" s="6">
        <v>399</v>
      </c>
      <c r="G417" s="6">
        <v>516</v>
      </c>
      <c r="H417" s="6">
        <v>602</v>
      </c>
      <c r="I417" s="6">
        <v>643</v>
      </c>
      <c r="J417" s="6">
        <v>654</v>
      </c>
      <c r="K417" s="6">
        <v>610</v>
      </c>
      <c r="L417" s="6">
        <v>531</v>
      </c>
      <c r="M417" s="6">
        <v>420</v>
      </c>
      <c r="N417" s="6">
        <v>297</v>
      </c>
      <c r="O417" s="6">
        <v>195</v>
      </c>
      <c r="P417" s="6">
        <v>67</v>
      </c>
      <c r="Q417" s="7">
        <v>13</v>
      </c>
    </row>
    <row r="418" spans="1:17" ht="15.75" thickBot="1" x14ac:dyDescent="0.3">
      <c r="A418" s="19" t="s">
        <v>48</v>
      </c>
      <c r="B418" s="6">
        <v>3</v>
      </c>
      <c r="C418" s="6">
        <v>35</v>
      </c>
      <c r="D418" s="6">
        <v>115</v>
      </c>
      <c r="E418" s="6">
        <v>239</v>
      </c>
      <c r="F418" s="6">
        <v>362</v>
      </c>
      <c r="G418" s="6">
        <v>474</v>
      </c>
      <c r="H418" s="6" t="s">
        <v>278</v>
      </c>
      <c r="I418" s="6">
        <v>601</v>
      </c>
      <c r="J418" s="6">
        <v>605</v>
      </c>
      <c r="K418" s="6">
        <v>589</v>
      </c>
      <c r="L418" s="6">
        <v>487</v>
      </c>
      <c r="M418" s="6">
        <v>353</v>
      </c>
      <c r="N418" s="6">
        <v>224</v>
      </c>
      <c r="O418" s="6">
        <v>110</v>
      </c>
      <c r="P418" s="6">
        <v>33</v>
      </c>
      <c r="Q418" s="7">
        <v>3</v>
      </c>
    </row>
    <row r="419" spans="1:17" ht="15.75" thickBot="1" x14ac:dyDescent="0.3">
      <c r="A419" s="19" t="s">
        <v>49</v>
      </c>
      <c r="B419" s="6"/>
      <c r="C419" s="6">
        <v>7</v>
      </c>
      <c r="D419" s="6">
        <v>57</v>
      </c>
      <c r="E419" s="6">
        <v>157</v>
      </c>
      <c r="F419" s="6">
        <v>273</v>
      </c>
      <c r="G419" s="6">
        <v>395</v>
      </c>
      <c r="H419" s="6">
        <v>453</v>
      </c>
      <c r="I419" s="6">
        <v>483</v>
      </c>
      <c r="J419" s="6">
        <v>483</v>
      </c>
      <c r="K419" s="6">
        <v>434</v>
      </c>
      <c r="L419" s="6" t="s">
        <v>279</v>
      </c>
      <c r="M419" s="6">
        <v>247</v>
      </c>
      <c r="N419" s="6">
        <v>111</v>
      </c>
      <c r="O419" s="6">
        <v>34</v>
      </c>
      <c r="P419" s="6">
        <v>3</v>
      </c>
      <c r="Q419" s="7"/>
    </row>
    <row r="420" spans="1:17" ht="15.75" thickBot="1" x14ac:dyDescent="0.3">
      <c r="A420" s="19" t="s">
        <v>50</v>
      </c>
      <c r="B420" s="6"/>
      <c r="C420" s="6">
        <v>1</v>
      </c>
      <c r="D420" s="6">
        <v>17</v>
      </c>
      <c r="E420" s="6">
        <v>82</v>
      </c>
      <c r="F420" s="6">
        <v>170</v>
      </c>
      <c r="G420" s="6">
        <v>258</v>
      </c>
      <c r="H420" s="6">
        <v>321</v>
      </c>
      <c r="I420" s="6">
        <v>353</v>
      </c>
      <c r="J420" s="6">
        <v>335</v>
      </c>
      <c r="K420" s="6">
        <v>290</v>
      </c>
      <c r="L420" s="6">
        <v>209</v>
      </c>
      <c r="M420" s="6">
        <v>103</v>
      </c>
      <c r="N420" s="6">
        <v>30</v>
      </c>
      <c r="O420" s="6">
        <v>3</v>
      </c>
      <c r="P420" s="6"/>
      <c r="Q420" s="7"/>
    </row>
    <row r="421" spans="1:17" ht="15.75" thickBot="1" x14ac:dyDescent="0.3">
      <c r="A421" s="19" t="s">
        <v>51</v>
      </c>
      <c r="B421" s="6"/>
      <c r="C421" s="6"/>
      <c r="D421" s="6">
        <v>2</v>
      </c>
      <c r="E421" s="6">
        <v>20</v>
      </c>
      <c r="F421" s="6">
        <v>60</v>
      </c>
      <c r="G421" s="6">
        <v>109</v>
      </c>
      <c r="H421" s="6">
        <v>145</v>
      </c>
      <c r="I421" s="6">
        <v>161</v>
      </c>
      <c r="J421" s="6">
        <v>152</v>
      </c>
      <c r="K421" s="6">
        <v>119</v>
      </c>
      <c r="L421" s="6">
        <v>74</v>
      </c>
      <c r="M421" s="6">
        <v>24</v>
      </c>
      <c r="N421" s="6">
        <v>2</v>
      </c>
      <c r="O421" s="6"/>
      <c r="P421" s="6"/>
      <c r="Q421" s="7"/>
    </row>
    <row r="422" spans="1:17" ht="15.75" thickBot="1" x14ac:dyDescent="0.3">
      <c r="A422" s="20" t="s">
        <v>52</v>
      </c>
      <c r="B422" s="10"/>
      <c r="C422" s="10"/>
      <c r="D422" s="10"/>
      <c r="E422" s="10">
        <v>3</v>
      </c>
      <c r="F422" s="10">
        <v>30</v>
      </c>
      <c r="G422" s="10">
        <v>72</v>
      </c>
      <c r="H422" s="10">
        <v>110</v>
      </c>
      <c r="I422" s="10">
        <v>124</v>
      </c>
      <c r="J422" s="10">
        <v>124</v>
      </c>
      <c r="K422" s="10">
        <v>96</v>
      </c>
      <c r="L422" s="10">
        <v>57</v>
      </c>
      <c r="M422" s="10">
        <v>16</v>
      </c>
      <c r="N422" s="10">
        <v>1</v>
      </c>
      <c r="O422" s="10"/>
      <c r="P422" s="10"/>
      <c r="Q422" s="11"/>
    </row>
    <row r="423" spans="1:17" ht="15.75" thickTop="1" x14ac:dyDescent="0.25"/>
    <row r="424" spans="1:17" x14ac:dyDescent="0.25">
      <c r="A424" s="12" t="s">
        <v>182</v>
      </c>
    </row>
    <row r="425" spans="1:17" ht="15.75" thickBot="1" x14ac:dyDescent="0.3">
      <c r="A425" s="13" t="s">
        <v>280</v>
      </c>
      <c r="B425" t="s">
        <v>281</v>
      </c>
    </row>
    <row r="426" spans="1:17" ht="16.5" thickTop="1" thickBot="1" x14ac:dyDescent="0.3">
      <c r="A426" s="142" t="s">
        <v>0</v>
      </c>
      <c r="B426" s="171" t="s">
        <v>231</v>
      </c>
      <c r="C426" s="172"/>
      <c r="D426" s="172"/>
      <c r="E426" s="172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3"/>
    </row>
    <row r="427" spans="1:17" ht="15.75" thickTop="1" x14ac:dyDescent="0.25">
      <c r="A427" s="143"/>
      <c r="B427" s="18">
        <v>4</v>
      </c>
      <c r="C427" s="18">
        <v>5</v>
      </c>
      <c r="D427" s="18">
        <v>6</v>
      </c>
      <c r="E427" s="18">
        <v>7</v>
      </c>
      <c r="F427" s="18">
        <v>8</v>
      </c>
      <c r="G427" s="18">
        <v>9</v>
      </c>
      <c r="H427" s="174" t="s">
        <v>233</v>
      </c>
      <c r="I427" s="174" t="s">
        <v>234</v>
      </c>
      <c r="J427" s="174" t="s">
        <v>235</v>
      </c>
      <c r="K427" s="174" t="s">
        <v>236</v>
      </c>
      <c r="L427" s="174" t="s">
        <v>237</v>
      </c>
      <c r="M427" s="174" t="s">
        <v>238</v>
      </c>
      <c r="N427" s="174" t="s">
        <v>239</v>
      </c>
      <c r="O427" s="174" t="s">
        <v>240</v>
      </c>
      <c r="P427" s="174" t="s">
        <v>241</v>
      </c>
      <c r="Q427" s="177" t="s">
        <v>242</v>
      </c>
    </row>
    <row r="428" spans="1:17" x14ac:dyDescent="0.25">
      <c r="A428" s="143"/>
      <c r="B428" s="18" t="s">
        <v>232</v>
      </c>
      <c r="C428" s="18" t="s">
        <v>232</v>
      </c>
      <c r="D428" s="18" t="s">
        <v>232</v>
      </c>
      <c r="E428" s="18" t="s">
        <v>232</v>
      </c>
      <c r="F428" s="18" t="s">
        <v>232</v>
      </c>
      <c r="G428" s="18" t="s">
        <v>232</v>
      </c>
      <c r="H428" s="175"/>
      <c r="I428" s="175"/>
      <c r="J428" s="175"/>
      <c r="K428" s="175"/>
      <c r="L428" s="175"/>
      <c r="M428" s="175"/>
      <c r="N428" s="175"/>
      <c r="O428" s="175"/>
      <c r="P428" s="175"/>
      <c r="Q428" s="178"/>
    </row>
    <row r="429" spans="1:17" ht="15.75" thickBot="1" x14ac:dyDescent="0.3">
      <c r="A429" s="144"/>
      <c r="B429" s="14">
        <v>5</v>
      </c>
      <c r="C429" s="14">
        <v>6</v>
      </c>
      <c r="D429" s="14">
        <v>7</v>
      </c>
      <c r="E429" s="14">
        <v>8</v>
      </c>
      <c r="F429" s="14">
        <v>9</v>
      </c>
      <c r="G429" s="14">
        <v>10</v>
      </c>
      <c r="H429" s="176"/>
      <c r="I429" s="176"/>
      <c r="J429" s="176"/>
      <c r="K429" s="176"/>
      <c r="L429" s="176"/>
      <c r="M429" s="176"/>
      <c r="N429" s="176"/>
      <c r="O429" s="176"/>
      <c r="P429" s="176"/>
      <c r="Q429" s="179"/>
    </row>
    <row r="430" spans="1:17" ht="16.5" thickTop="1" thickBot="1" x14ac:dyDescent="0.3">
      <c r="A430" s="19" t="s">
        <v>243</v>
      </c>
      <c r="B430" s="6"/>
      <c r="C430" s="6"/>
      <c r="D430" s="6"/>
      <c r="E430" s="6">
        <v>5</v>
      </c>
      <c r="F430" s="6">
        <v>36</v>
      </c>
      <c r="G430" s="6">
        <v>94</v>
      </c>
      <c r="H430" s="6">
        <v>157</v>
      </c>
      <c r="I430" s="6">
        <v>196</v>
      </c>
      <c r="J430" s="6">
        <v>207</v>
      </c>
      <c r="K430" s="6">
        <v>176</v>
      </c>
      <c r="L430" s="6">
        <v>121</v>
      </c>
      <c r="M430" s="6">
        <v>52</v>
      </c>
      <c r="N430" s="6">
        <v>8</v>
      </c>
      <c r="O430" s="6"/>
      <c r="P430" s="6"/>
      <c r="Q430" s="7"/>
    </row>
    <row r="431" spans="1:17" ht="15.75" thickBot="1" x14ac:dyDescent="0.3">
      <c r="A431" s="19" t="s">
        <v>46</v>
      </c>
      <c r="B431" s="6"/>
      <c r="C431" s="6"/>
      <c r="D431" s="6">
        <v>1</v>
      </c>
      <c r="E431" s="6">
        <v>26</v>
      </c>
      <c r="F431" s="6">
        <v>82</v>
      </c>
      <c r="G431" s="6">
        <v>157</v>
      </c>
      <c r="H431" s="6">
        <v>227</v>
      </c>
      <c r="I431" s="6">
        <v>266</v>
      </c>
      <c r="J431" s="6">
        <v>277</v>
      </c>
      <c r="K431" s="6">
        <v>243</v>
      </c>
      <c r="L431" s="6">
        <v>181</v>
      </c>
      <c r="M431" s="6">
        <v>107</v>
      </c>
      <c r="N431" s="6">
        <v>35</v>
      </c>
      <c r="O431" s="6">
        <v>3</v>
      </c>
      <c r="P431" s="6"/>
      <c r="Q431" s="7"/>
    </row>
    <row r="432" spans="1:17" ht="15.75" thickBot="1" x14ac:dyDescent="0.3">
      <c r="A432" s="19" t="s">
        <v>3</v>
      </c>
      <c r="B432" s="6"/>
      <c r="C432" s="6">
        <v>1</v>
      </c>
      <c r="D432" s="6">
        <v>24</v>
      </c>
      <c r="E432" s="6">
        <v>97</v>
      </c>
      <c r="F432" s="6">
        <v>200</v>
      </c>
      <c r="G432" s="6">
        <v>301</v>
      </c>
      <c r="H432" s="6">
        <v>378</v>
      </c>
      <c r="I432" s="6">
        <v>409</v>
      </c>
      <c r="J432" s="6">
        <v>402</v>
      </c>
      <c r="K432" s="6">
        <v>385</v>
      </c>
      <c r="L432" s="6">
        <v>288</v>
      </c>
      <c r="M432" s="6">
        <v>202</v>
      </c>
      <c r="N432" s="6">
        <v>107</v>
      </c>
      <c r="O432" s="6">
        <v>27</v>
      </c>
      <c r="P432" s="6">
        <v>1</v>
      </c>
      <c r="Q432" s="7"/>
    </row>
    <row r="433" spans="1:17" ht="15.75" thickBot="1" x14ac:dyDescent="0.3">
      <c r="A433" s="19" t="s">
        <v>47</v>
      </c>
      <c r="B433" s="6"/>
      <c r="C433" s="6">
        <v>15</v>
      </c>
      <c r="D433" s="6">
        <v>81</v>
      </c>
      <c r="E433" s="6">
        <v>184</v>
      </c>
      <c r="F433" s="6">
        <v>305</v>
      </c>
      <c r="G433" s="6">
        <v>414</v>
      </c>
      <c r="H433" s="6">
        <v>480</v>
      </c>
      <c r="I433" s="6">
        <v>514</v>
      </c>
      <c r="J433" s="6">
        <v>484</v>
      </c>
      <c r="K433" s="6">
        <v>424</v>
      </c>
      <c r="L433" s="6">
        <v>360</v>
      </c>
      <c r="M433" s="6">
        <v>271</v>
      </c>
      <c r="N433" s="6">
        <v>174</v>
      </c>
      <c r="O433" s="6">
        <v>76</v>
      </c>
      <c r="P433" s="6">
        <v>15</v>
      </c>
      <c r="Q433" s="7"/>
    </row>
    <row r="434" spans="1:17" ht="15.75" thickBot="1" x14ac:dyDescent="0.3">
      <c r="A434" s="19" t="s">
        <v>5</v>
      </c>
      <c r="B434" s="6">
        <v>8</v>
      </c>
      <c r="C434" s="6">
        <v>59</v>
      </c>
      <c r="D434" s="6">
        <v>151</v>
      </c>
      <c r="E434" s="6">
        <v>265</v>
      </c>
      <c r="F434" s="6">
        <v>389</v>
      </c>
      <c r="G434" s="6">
        <v>490</v>
      </c>
      <c r="H434" s="6">
        <v>562</v>
      </c>
      <c r="I434" s="6">
        <v>580</v>
      </c>
      <c r="J434" s="6">
        <v>546</v>
      </c>
      <c r="K434" s="6">
        <v>500</v>
      </c>
      <c r="L434" s="6">
        <v>434</v>
      </c>
      <c r="M434" s="6">
        <v>328</v>
      </c>
      <c r="N434" s="6">
        <v>224</v>
      </c>
      <c r="O434" s="6">
        <v>124</v>
      </c>
      <c r="P434" s="6">
        <v>43</v>
      </c>
      <c r="Q434" s="7">
        <v>6</v>
      </c>
    </row>
    <row r="435" spans="1:17" ht="15.75" thickBot="1" x14ac:dyDescent="0.3">
      <c r="A435" s="19" t="s">
        <v>6</v>
      </c>
      <c r="B435" s="6">
        <v>16</v>
      </c>
      <c r="C435" s="6">
        <v>80</v>
      </c>
      <c r="D435" s="6">
        <v>165</v>
      </c>
      <c r="E435" s="6">
        <v>295</v>
      </c>
      <c r="F435" s="6">
        <v>412</v>
      </c>
      <c r="G435" s="6">
        <v>510</v>
      </c>
      <c r="H435" s="6">
        <v>582</v>
      </c>
      <c r="I435" s="6">
        <v>614</v>
      </c>
      <c r="J435" s="6">
        <v>587</v>
      </c>
      <c r="K435" s="6">
        <v>533</v>
      </c>
      <c r="L435" s="6">
        <v>447</v>
      </c>
      <c r="M435" s="6">
        <v>351</v>
      </c>
      <c r="N435" s="6">
        <v>256</v>
      </c>
      <c r="O435" s="6">
        <v>159</v>
      </c>
      <c r="P435" s="6">
        <v>70</v>
      </c>
      <c r="Q435" s="7">
        <v>15</v>
      </c>
    </row>
    <row r="436" spans="1:17" ht="15.75" thickBot="1" x14ac:dyDescent="0.3">
      <c r="A436" s="19" t="s">
        <v>7</v>
      </c>
      <c r="B436" s="6">
        <v>9</v>
      </c>
      <c r="C436" s="6">
        <v>66</v>
      </c>
      <c r="D436" s="6">
        <v>168</v>
      </c>
      <c r="E436" s="6">
        <v>283</v>
      </c>
      <c r="F436" s="6">
        <v>409</v>
      </c>
      <c r="G436" s="6">
        <v>516</v>
      </c>
      <c r="H436" s="6">
        <v>601</v>
      </c>
      <c r="I436" s="6">
        <v>630</v>
      </c>
      <c r="J436" s="6">
        <v>639</v>
      </c>
      <c r="K436" s="6">
        <v>568</v>
      </c>
      <c r="L436" s="6">
        <v>485</v>
      </c>
      <c r="M436" s="6">
        <v>385</v>
      </c>
      <c r="N436" s="6">
        <v>281</v>
      </c>
      <c r="O436" s="6">
        <v>167</v>
      </c>
      <c r="P436" s="6">
        <v>69</v>
      </c>
      <c r="Q436" s="7">
        <v>11</v>
      </c>
    </row>
    <row r="437" spans="1:17" ht="15.75" thickBot="1" x14ac:dyDescent="0.3">
      <c r="A437" s="19" t="s">
        <v>48</v>
      </c>
      <c r="B437" s="6">
        <v>1</v>
      </c>
      <c r="C437" s="6">
        <v>25</v>
      </c>
      <c r="D437" s="6">
        <v>104</v>
      </c>
      <c r="E437" s="6">
        <v>221</v>
      </c>
      <c r="F437" s="6">
        <v>345</v>
      </c>
      <c r="G437" s="6">
        <v>453</v>
      </c>
      <c r="H437" s="6">
        <v>542</v>
      </c>
      <c r="I437" s="6">
        <v>560</v>
      </c>
      <c r="J437" s="6">
        <v>585</v>
      </c>
      <c r="K437" s="6">
        <v>538</v>
      </c>
      <c r="L437" s="6">
        <v>444</v>
      </c>
      <c r="M437" s="6">
        <v>335</v>
      </c>
      <c r="N437" s="6">
        <v>227</v>
      </c>
      <c r="O437" s="6">
        <v>111</v>
      </c>
      <c r="P437" s="6">
        <v>30</v>
      </c>
      <c r="Q437" s="7">
        <v>3</v>
      </c>
    </row>
    <row r="438" spans="1:17" ht="15.75" thickBot="1" x14ac:dyDescent="0.3">
      <c r="A438" s="19" t="s">
        <v>49</v>
      </c>
      <c r="B438" s="6"/>
      <c r="C438" s="6">
        <v>3</v>
      </c>
      <c r="D438" s="6">
        <v>43</v>
      </c>
      <c r="E438" s="6">
        <v>135</v>
      </c>
      <c r="F438" s="6">
        <v>245</v>
      </c>
      <c r="G438" s="6">
        <v>353</v>
      </c>
      <c r="H438" s="6">
        <v>430</v>
      </c>
      <c r="I438" s="6">
        <v>470</v>
      </c>
      <c r="J438" s="6">
        <v>456</v>
      </c>
      <c r="K438" s="6">
        <v>411</v>
      </c>
      <c r="L438" s="6">
        <v>335</v>
      </c>
      <c r="M438" s="6">
        <v>236</v>
      </c>
      <c r="N438" s="6">
        <v>141</v>
      </c>
      <c r="O438" s="6">
        <v>39</v>
      </c>
      <c r="P438" s="6">
        <v>3</v>
      </c>
      <c r="Q438" s="7"/>
    </row>
    <row r="439" spans="1:17" ht="15.75" thickBot="1" x14ac:dyDescent="0.3">
      <c r="A439" s="19" t="s">
        <v>50</v>
      </c>
      <c r="B439" s="6"/>
      <c r="C439" s="6"/>
      <c r="D439" s="6">
        <v>9</v>
      </c>
      <c r="E439" s="6">
        <v>56</v>
      </c>
      <c r="F439" s="6">
        <v>134</v>
      </c>
      <c r="G439" s="6">
        <v>219</v>
      </c>
      <c r="H439" s="6">
        <v>289</v>
      </c>
      <c r="I439" s="6">
        <v>331</v>
      </c>
      <c r="J439" s="6">
        <v>333</v>
      </c>
      <c r="K439" s="6">
        <v>283</v>
      </c>
      <c r="L439" s="6">
        <v>216</v>
      </c>
      <c r="M439" s="6">
        <v>135</v>
      </c>
      <c r="N439" s="6">
        <v>50</v>
      </c>
      <c r="O439" s="6">
        <v>7</v>
      </c>
      <c r="P439" s="6"/>
      <c r="Q439" s="7"/>
    </row>
    <row r="440" spans="1:17" ht="15.75" thickBot="1" x14ac:dyDescent="0.3">
      <c r="A440" s="19" t="s">
        <v>51</v>
      </c>
      <c r="B440" s="6"/>
      <c r="C440" s="6"/>
      <c r="D440" s="6">
        <v>1</v>
      </c>
      <c r="E440" s="6">
        <v>14</v>
      </c>
      <c r="F440" s="6">
        <v>61</v>
      </c>
      <c r="G440" s="6">
        <v>119</v>
      </c>
      <c r="H440" s="6">
        <v>169</v>
      </c>
      <c r="I440" s="6">
        <v>197</v>
      </c>
      <c r="J440" s="6">
        <v>199</v>
      </c>
      <c r="K440" s="6">
        <v>167</v>
      </c>
      <c r="L440" s="6">
        <v>112</v>
      </c>
      <c r="M440" s="6">
        <v>52</v>
      </c>
      <c r="N440" s="6">
        <v>8</v>
      </c>
      <c r="O440" s="6"/>
      <c r="P440" s="6"/>
      <c r="Q440" s="7"/>
    </row>
    <row r="441" spans="1:17" ht="15.75" thickBot="1" x14ac:dyDescent="0.3">
      <c r="A441" s="20" t="s">
        <v>52</v>
      </c>
      <c r="B441" s="10"/>
      <c r="C441" s="10"/>
      <c r="D441" s="10"/>
      <c r="E441" s="10">
        <v>2</v>
      </c>
      <c r="F441" s="10">
        <v>32</v>
      </c>
      <c r="G441" s="10">
        <v>84</v>
      </c>
      <c r="H441" s="10">
        <v>136</v>
      </c>
      <c r="I441" s="10">
        <v>175</v>
      </c>
      <c r="J441" s="10">
        <v>171</v>
      </c>
      <c r="K441" s="10">
        <v>138</v>
      </c>
      <c r="L441" s="10">
        <v>86</v>
      </c>
      <c r="M441" s="10">
        <v>29</v>
      </c>
      <c r="N441" s="10">
        <v>1</v>
      </c>
      <c r="O441" s="10"/>
      <c r="P441" s="10"/>
      <c r="Q441" s="11"/>
    </row>
    <row r="442" spans="1:17" ht="15.75" thickTop="1" x14ac:dyDescent="0.25"/>
    <row r="443" spans="1:17" x14ac:dyDescent="0.25">
      <c r="A443" s="12" t="s">
        <v>204</v>
      </c>
    </row>
    <row r="444" spans="1:17" ht="15.75" thickBot="1" x14ac:dyDescent="0.3">
      <c r="A444" s="13" t="s">
        <v>213</v>
      </c>
      <c r="B444" t="s">
        <v>282</v>
      </c>
    </row>
    <row r="445" spans="1:17" ht="16.5" thickTop="1" thickBot="1" x14ac:dyDescent="0.3">
      <c r="A445" s="142" t="s">
        <v>0</v>
      </c>
      <c r="B445" s="171" t="s">
        <v>231</v>
      </c>
      <c r="C445" s="172"/>
      <c r="D445" s="172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3"/>
    </row>
    <row r="446" spans="1:17" ht="15.75" thickTop="1" x14ac:dyDescent="0.25">
      <c r="A446" s="143"/>
      <c r="B446" s="18">
        <v>4</v>
      </c>
      <c r="C446" s="18">
        <v>5</v>
      </c>
      <c r="D446" s="18">
        <v>6</v>
      </c>
      <c r="E446" s="18">
        <v>7</v>
      </c>
      <c r="F446" s="18">
        <v>8</v>
      </c>
      <c r="G446" s="18">
        <v>9</v>
      </c>
      <c r="H446" s="174" t="s">
        <v>233</v>
      </c>
      <c r="I446" s="174" t="s">
        <v>234</v>
      </c>
      <c r="J446" s="174" t="s">
        <v>235</v>
      </c>
      <c r="K446" s="174" t="s">
        <v>236</v>
      </c>
      <c r="L446" s="174" t="s">
        <v>237</v>
      </c>
      <c r="M446" s="174" t="s">
        <v>238</v>
      </c>
      <c r="N446" s="174" t="s">
        <v>239</v>
      </c>
      <c r="O446" s="174" t="s">
        <v>240</v>
      </c>
      <c r="P446" s="174" t="s">
        <v>241</v>
      </c>
      <c r="Q446" s="177" t="s">
        <v>242</v>
      </c>
    </row>
    <row r="447" spans="1:17" x14ac:dyDescent="0.25">
      <c r="A447" s="143"/>
      <c r="B447" s="18" t="s">
        <v>232</v>
      </c>
      <c r="C447" s="18" t="s">
        <v>232</v>
      </c>
      <c r="D447" s="18" t="s">
        <v>232</v>
      </c>
      <c r="E447" s="18" t="s">
        <v>232</v>
      </c>
      <c r="F447" s="18" t="s">
        <v>232</v>
      </c>
      <c r="G447" s="18" t="s">
        <v>232</v>
      </c>
      <c r="H447" s="175"/>
      <c r="I447" s="175"/>
      <c r="J447" s="175"/>
      <c r="K447" s="175"/>
      <c r="L447" s="175"/>
      <c r="M447" s="175"/>
      <c r="N447" s="175"/>
      <c r="O447" s="175"/>
      <c r="P447" s="175"/>
      <c r="Q447" s="178"/>
    </row>
    <row r="448" spans="1:17" ht="15.75" thickBot="1" x14ac:dyDescent="0.3">
      <c r="A448" s="144"/>
      <c r="B448" s="14">
        <v>5</v>
      </c>
      <c r="C448" s="14">
        <v>6</v>
      </c>
      <c r="D448" s="14">
        <v>7</v>
      </c>
      <c r="E448" s="14">
        <v>8</v>
      </c>
      <c r="F448" s="14">
        <v>9</v>
      </c>
      <c r="G448" s="14">
        <v>10</v>
      </c>
      <c r="H448" s="176"/>
      <c r="I448" s="176"/>
      <c r="J448" s="176"/>
      <c r="K448" s="176"/>
      <c r="L448" s="176"/>
      <c r="M448" s="176"/>
      <c r="N448" s="176"/>
      <c r="O448" s="176"/>
      <c r="P448" s="176"/>
      <c r="Q448" s="179"/>
    </row>
    <row r="449" spans="1:17" ht="16.5" thickTop="1" thickBot="1" x14ac:dyDescent="0.3">
      <c r="A449" s="19" t="s">
        <v>243</v>
      </c>
      <c r="B449" s="6"/>
      <c r="C449" s="6"/>
      <c r="D449" s="6"/>
      <c r="E449" s="6">
        <v>6</v>
      </c>
      <c r="F449" s="6">
        <v>39</v>
      </c>
      <c r="G449" s="6">
        <v>100</v>
      </c>
      <c r="H449" s="6">
        <v>154</v>
      </c>
      <c r="I449" s="6">
        <v>194</v>
      </c>
      <c r="J449" s="6">
        <v>206</v>
      </c>
      <c r="K449" s="6">
        <v>182</v>
      </c>
      <c r="L449" s="6">
        <v>130</v>
      </c>
      <c r="M449" s="6">
        <v>62</v>
      </c>
      <c r="N449" s="6">
        <v>10</v>
      </c>
      <c r="O449" s="6"/>
      <c r="P449" s="6"/>
      <c r="Q449" s="7"/>
    </row>
    <row r="450" spans="1:17" ht="15.75" thickBot="1" x14ac:dyDescent="0.3">
      <c r="A450" s="19" t="s">
        <v>46</v>
      </c>
      <c r="B450" s="6"/>
      <c r="C450" s="6"/>
      <c r="D450" s="6">
        <v>1</v>
      </c>
      <c r="E450" s="6">
        <v>30</v>
      </c>
      <c r="F450" s="6">
        <v>95</v>
      </c>
      <c r="G450" s="6">
        <v>171</v>
      </c>
      <c r="H450" s="6">
        <v>235</v>
      </c>
      <c r="I450" s="6">
        <v>276</v>
      </c>
      <c r="J450" s="6">
        <v>287</v>
      </c>
      <c r="K450" s="6">
        <v>260</v>
      </c>
      <c r="L450" s="6">
        <v>202</v>
      </c>
      <c r="M450" s="6">
        <v>124</v>
      </c>
      <c r="N450" s="6">
        <v>44</v>
      </c>
      <c r="O450" s="6">
        <v>4</v>
      </c>
      <c r="P450" s="6"/>
      <c r="Q450" s="7"/>
    </row>
    <row r="451" spans="1:17" ht="15.75" thickBot="1" x14ac:dyDescent="0.3">
      <c r="A451" s="19" t="s">
        <v>3</v>
      </c>
      <c r="B451" s="6"/>
      <c r="C451" s="6"/>
      <c r="D451" s="6">
        <v>25</v>
      </c>
      <c r="E451" s="6">
        <v>104</v>
      </c>
      <c r="F451" s="6">
        <v>207</v>
      </c>
      <c r="G451" s="6">
        <v>307</v>
      </c>
      <c r="H451" s="6">
        <v>383</v>
      </c>
      <c r="I451" s="6">
        <v>418</v>
      </c>
      <c r="J451" s="6">
        <v>433</v>
      </c>
      <c r="K451" s="6">
        <v>391</v>
      </c>
      <c r="L451" s="6">
        <v>324</v>
      </c>
      <c r="M451" s="6">
        <v>226</v>
      </c>
      <c r="N451" s="6">
        <v>124</v>
      </c>
      <c r="O451" s="6">
        <v>35</v>
      </c>
      <c r="P451" s="6">
        <v>3</v>
      </c>
      <c r="Q451" s="7"/>
    </row>
    <row r="452" spans="1:17" ht="15.75" thickBot="1" x14ac:dyDescent="0.3">
      <c r="A452" s="19" t="s">
        <v>47</v>
      </c>
      <c r="B452" s="6"/>
      <c r="C452" s="6">
        <v>15</v>
      </c>
      <c r="D452" s="6">
        <v>85</v>
      </c>
      <c r="E452" s="6">
        <v>188</v>
      </c>
      <c r="F452" s="6">
        <v>303</v>
      </c>
      <c r="G452" s="6">
        <v>407</v>
      </c>
      <c r="H452" s="6">
        <v>481</v>
      </c>
      <c r="I452" s="6">
        <v>515</v>
      </c>
      <c r="J452" s="6">
        <v>499</v>
      </c>
      <c r="K452" s="6">
        <v>460</v>
      </c>
      <c r="L452" s="6">
        <v>384</v>
      </c>
      <c r="M452" s="6">
        <v>292</v>
      </c>
      <c r="N452" s="6">
        <v>198</v>
      </c>
      <c r="O452" s="6">
        <v>96</v>
      </c>
      <c r="P452" s="6">
        <v>20</v>
      </c>
      <c r="Q452" s="7"/>
    </row>
    <row r="453" spans="1:17" ht="15.75" thickBot="1" x14ac:dyDescent="0.3">
      <c r="A453" s="19" t="s">
        <v>5</v>
      </c>
      <c r="B453" s="6">
        <v>6</v>
      </c>
      <c r="C453" s="6">
        <v>54</v>
      </c>
      <c r="D453" s="6">
        <v>140</v>
      </c>
      <c r="E453" s="6">
        <v>263</v>
      </c>
      <c r="F453" s="6">
        <v>386</v>
      </c>
      <c r="G453" s="6">
        <v>485</v>
      </c>
      <c r="H453" s="6">
        <v>544</v>
      </c>
      <c r="I453" s="6">
        <v>572</v>
      </c>
      <c r="J453" s="6">
        <v>559</v>
      </c>
      <c r="K453" s="6">
        <v>511</v>
      </c>
      <c r="L453" s="6">
        <v>434</v>
      </c>
      <c r="M453" s="6">
        <v>348</v>
      </c>
      <c r="N453" s="6">
        <v>250</v>
      </c>
      <c r="O453" s="6">
        <v>143</v>
      </c>
      <c r="P453" s="6">
        <v>59</v>
      </c>
      <c r="Q453" s="7">
        <v>7</v>
      </c>
    </row>
    <row r="454" spans="1:17" ht="15.75" thickBot="1" x14ac:dyDescent="0.3">
      <c r="A454" s="19" t="s">
        <v>6</v>
      </c>
      <c r="B454" s="6">
        <v>14</v>
      </c>
      <c r="C454" s="6">
        <v>78</v>
      </c>
      <c r="D454" s="6">
        <v>173</v>
      </c>
      <c r="E454" s="6">
        <v>286</v>
      </c>
      <c r="F454" s="6">
        <v>403</v>
      </c>
      <c r="G454" s="6">
        <v>503</v>
      </c>
      <c r="H454" s="6">
        <v>571</v>
      </c>
      <c r="I454" s="6">
        <v>600</v>
      </c>
      <c r="J454" s="6">
        <v>584</v>
      </c>
      <c r="K454" s="6">
        <v>548</v>
      </c>
      <c r="L454" s="6">
        <v>459</v>
      </c>
      <c r="M454" s="6">
        <v>376</v>
      </c>
      <c r="N454" s="6">
        <v>277</v>
      </c>
      <c r="O454" s="6">
        <v>176</v>
      </c>
      <c r="P454" s="6">
        <v>82</v>
      </c>
      <c r="Q454" s="7">
        <v>17</v>
      </c>
    </row>
    <row r="455" spans="1:17" ht="15.75" thickBot="1" x14ac:dyDescent="0.3">
      <c r="A455" s="19" t="s">
        <v>7</v>
      </c>
      <c r="B455" s="6">
        <v>10</v>
      </c>
      <c r="C455" s="6">
        <v>68</v>
      </c>
      <c r="D455" s="6">
        <v>169</v>
      </c>
      <c r="E455" s="6">
        <v>294</v>
      </c>
      <c r="F455" s="6">
        <v>419</v>
      </c>
      <c r="G455" s="6">
        <v>535</v>
      </c>
      <c r="H455" s="6">
        <v>607</v>
      </c>
      <c r="I455" s="6">
        <v>640</v>
      </c>
      <c r="J455" s="6">
        <v>627</v>
      </c>
      <c r="K455" s="6">
        <v>580</v>
      </c>
      <c r="L455" s="6">
        <v>503</v>
      </c>
      <c r="M455" s="6">
        <v>401</v>
      </c>
      <c r="N455" s="6">
        <v>285</v>
      </c>
      <c r="O455" s="6">
        <v>175</v>
      </c>
      <c r="P455" s="6">
        <v>75</v>
      </c>
      <c r="Q455" s="7">
        <v>13</v>
      </c>
    </row>
    <row r="456" spans="1:17" ht="15.75" thickBot="1" x14ac:dyDescent="0.3">
      <c r="A456" s="19" t="s">
        <v>48</v>
      </c>
      <c r="B456" s="6">
        <v>1</v>
      </c>
      <c r="C456" s="6">
        <v>29</v>
      </c>
      <c r="D456" s="6">
        <v>110</v>
      </c>
      <c r="E456" s="6">
        <v>220</v>
      </c>
      <c r="F456" s="6">
        <v>343</v>
      </c>
      <c r="G456" s="6">
        <v>453</v>
      </c>
      <c r="H456" s="6">
        <v>535</v>
      </c>
      <c r="I456" s="6">
        <v>585</v>
      </c>
      <c r="J456" s="6">
        <v>576</v>
      </c>
      <c r="K456" s="6">
        <v>537</v>
      </c>
      <c r="L456" s="6">
        <v>460</v>
      </c>
      <c r="M456" s="6">
        <v>348</v>
      </c>
      <c r="N456" s="6">
        <v>231</v>
      </c>
      <c r="O456" s="6">
        <v>122</v>
      </c>
      <c r="P456" s="6">
        <v>34</v>
      </c>
      <c r="Q456" s="7">
        <v>2</v>
      </c>
    </row>
    <row r="457" spans="1:17" ht="15.75" thickBot="1" x14ac:dyDescent="0.3">
      <c r="A457" s="19" t="s">
        <v>49</v>
      </c>
      <c r="B457" s="6"/>
      <c r="C457" s="6">
        <v>4</v>
      </c>
      <c r="D457" s="6">
        <v>41</v>
      </c>
      <c r="E457" s="6">
        <v>114</v>
      </c>
      <c r="F457" s="6">
        <v>210</v>
      </c>
      <c r="G457" s="6">
        <v>318</v>
      </c>
      <c r="H457" s="6">
        <v>403</v>
      </c>
      <c r="I457" s="6">
        <v>446</v>
      </c>
      <c r="J457" s="6">
        <v>446</v>
      </c>
      <c r="K457" s="6">
        <v>411</v>
      </c>
      <c r="L457" s="6">
        <v>346</v>
      </c>
      <c r="M457" s="6">
        <v>246</v>
      </c>
      <c r="N457" s="6">
        <v>145</v>
      </c>
      <c r="O457" s="6">
        <v>49</v>
      </c>
      <c r="P457" s="6">
        <v>4</v>
      </c>
      <c r="Q457" s="7"/>
    </row>
    <row r="458" spans="1:17" ht="15.75" thickBot="1" x14ac:dyDescent="0.3">
      <c r="A458" s="19" t="s">
        <v>50</v>
      </c>
      <c r="B458" s="6"/>
      <c r="C458" s="6"/>
      <c r="D458" s="6">
        <v>5</v>
      </c>
      <c r="E458" s="6">
        <v>44</v>
      </c>
      <c r="F458" s="6">
        <v>103</v>
      </c>
      <c r="G458" s="6">
        <v>171</v>
      </c>
      <c r="H458" s="6">
        <v>245</v>
      </c>
      <c r="I458" s="6">
        <v>301</v>
      </c>
      <c r="J458" s="6">
        <v>320</v>
      </c>
      <c r="K458" s="6">
        <v>305</v>
      </c>
      <c r="L458" s="6">
        <v>229</v>
      </c>
      <c r="M458" s="6">
        <v>149</v>
      </c>
      <c r="N458" s="6">
        <v>61</v>
      </c>
      <c r="O458" s="6">
        <v>7</v>
      </c>
      <c r="P458" s="6"/>
      <c r="Q458" s="7"/>
    </row>
    <row r="459" spans="1:17" ht="15.75" thickBot="1" x14ac:dyDescent="0.3">
      <c r="A459" s="19" t="s">
        <v>51</v>
      </c>
      <c r="B459" s="6"/>
      <c r="C459" s="6"/>
      <c r="D459" s="6"/>
      <c r="E459" s="6">
        <v>9</v>
      </c>
      <c r="F459" s="6">
        <v>48</v>
      </c>
      <c r="G459" s="6">
        <v>100</v>
      </c>
      <c r="H459" s="6">
        <v>147</v>
      </c>
      <c r="I459" s="6">
        <v>162</v>
      </c>
      <c r="J459" s="6">
        <v>183</v>
      </c>
      <c r="K459" s="6">
        <v>164</v>
      </c>
      <c r="L459" s="6">
        <v>118</v>
      </c>
      <c r="M459" s="6">
        <v>58</v>
      </c>
      <c r="N459" s="6">
        <v>11</v>
      </c>
      <c r="O459" s="6"/>
      <c r="P459" s="6"/>
      <c r="Q459" s="7"/>
    </row>
    <row r="460" spans="1:17" ht="15.75" thickBot="1" x14ac:dyDescent="0.3">
      <c r="A460" s="20" t="s">
        <v>52</v>
      </c>
      <c r="B460" s="10"/>
      <c r="C460" s="10"/>
      <c r="D460" s="10"/>
      <c r="E460" s="10">
        <v>2</v>
      </c>
      <c r="F460" s="10">
        <v>26</v>
      </c>
      <c r="G460" s="10">
        <v>72</v>
      </c>
      <c r="H460" s="10">
        <v>116</v>
      </c>
      <c r="I460" s="10">
        <v>147</v>
      </c>
      <c r="J460" s="10">
        <v>152</v>
      </c>
      <c r="K460" s="10">
        <v>136</v>
      </c>
      <c r="L460" s="10">
        <v>93</v>
      </c>
      <c r="M460" s="10">
        <v>34</v>
      </c>
      <c r="N460" s="10">
        <v>2</v>
      </c>
      <c r="O460" s="10"/>
      <c r="P460" s="10"/>
      <c r="Q460" s="11"/>
    </row>
    <row r="461" spans="1:17" ht="15.75" thickTop="1" x14ac:dyDescent="0.25"/>
  </sheetData>
  <sheetProtection algorithmName="SHA-512" hashValue="tgSw1mhVz/4b4GhZCdGIpq6qBwo4oVtr7SOBCA6zZbHGNMo/XJ7hO/2yHcErqdGgTWO2qIUlXbVVPY258zC9Tw==" saltValue="CNHTsYAcKGU+nsCktP/cLQ==" spinCount="100000" sheet="1" objects="1" scenarios="1" selectLockedCells="1"/>
  <mergeCells count="301">
    <mergeCell ref="A1:K1"/>
    <mergeCell ref="A5:A8"/>
    <mergeCell ref="B5:Q5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A23:A26"/>
    <mergeCell ref="B23:Q23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A42:A45"/>
    <mergeCell ref="B42:Q42"/>
    <mergeCell ref="H43:H45"/>
    <mergeCell ref="I43:I45"/>
    <mergeCell ref="J43:J45"/>
    <mergeCell ref="Q43:Q45"/>
    <mergeCell ref="A60:A63"/>
    <mergeCell ref="B60:Q60"/>
    <mergeCell ref="H61:H63"/>
    <mergeCell ref="I61:I63"/>
    <mergeCell ref="J61:J63"/>
    <mergeCell ref="K61:K63"/>
    <mergeCell ref="L61:L63"/>
    <mergeCell ref="M61:M63"/>
    <mergeCell ref="N61:N63"/>
    <mergeCell ref="K43:K45"/>
    <mergeCell ref="L43:L45"/>
    <mergeCell ref="M43:M45"/>
    <mergeCell ref="N43:N45"/>
    <mergeCell ref="O43:O45"/>
    <mergeCell ref="P43:P45"/>
    <mergeCell ref="O61:O63"/>
    <mergeCell ref="P61:P63"/>
    <mergeCell ref="Q61:Q63"/>
    <mergeCell ref="A78:A81"/>
    <mergeCell ref="B78:Q78"/>
    <mergeCell ref="H79:H81"/>
    <mergeCell ref="I79:I81"/>
    <mergeCell ref="J79:J81"/>
    <mergeCell ref="K79:K81"/>
    <mergeCell ref="L79:L81"/>
    <mergeCell ref="M79:M81"/>
    <mergeCell ref="N79:N81"/>
    <mergeCell ref="O79:O81"/>
    <mergeCell ref="P79:P81"/>
    <mergeCell ref="Q79:Q81"/>
    <mergeCell ref="A96:A99"/>
    <mergeCell ref="B96:Q96"/>
    <mergeCell ref="H97:H99"/>
    <mergeCell ref="I97:I99"/>
    <mergeCell ref="J97:J99"/>
    <mergeCell ref="Q97:Q99"/>
    <mergeCell ref="A115:A118"/>
    <mergeCell ref="B115:Q115"/>
    <mergeCell ref="H116:H118"/>
    <mergeCell ref="I116:I118"/>
    <mergeCell ref="J116:J118"/>
    <mergeCell ref="K116:K118"/>
    <mergeCell ref="L116:L118"/>
    <mergeCell ref="M116:M118"/>
    <mergeCell ref="N116:N118"/>
    <mergeCell ref="K97:K99"/>
    <mergeCell ref="L97:L99"/>
    <mergeCell ref="M97:M99"/>
    <mergeCell ref="N97:N99"/>
    <mergeCell ref="O97:O99"/>
    <mergeCell ref="P97:P99"/>
    <mergeCell ref="O116:O118"/>
    <mergeCell ref="P116:P118"/>
    <mergeCell ref="Q116:Q118"/>
    <mergeCell ref="A134:A137"/>
    <mergeCell ref="B134:Q134"/>
    <mergeCell ref="H135:H137"/>
    <mergeCell ref="I135:I137"/>
    <mergeCell ref="J135:J137"/>
    <mergeCell ref="K135:K137"/>
    <mergeCell ref="L135:L137"/>
    <mergeCell ref="M135:M137"/>
    <mergeCell ref="N135:N137"/>
    <mergeCell ref="O135:O137"/>
    <mergeCell ref="P135:P137"/>
    <mergeCell ref="Q135:Q137"/>
    <mergeCell ref="A152:A155"/>
    <mergeCell ref="B152:Q152"/>
    <mergeCell ref="H153:H155"/>
    <mergeCell ref="I153:I155"/>
    <mergeCell ref="J153:J155"/>
    <mergeCell ref="Q153:Q155"/>
    <mergeCell ref="A170:A173"/>
    <mergeCell ref="B170:Q170"/>
    <mergeCell ref="H171:H173"/>
    <mergeCell ref="I171:I173"/>
    <mergeCell ref="J171:J173"/>
    <mergeCell ref="K171:K173"/>
    <mergeCell ref="L171:L173"/>
    <mergeCell ref="M171:M173"/>
    <mergeCell ref="N171:N173"/>
    <mergeCell ref="K153:K155"/>
    <mergeCell ref="L153:L155"/>
    <mergeCell ref="M153:M155"/>
    <mergeCell ref="N153:N155"/>
    <mergeCell ref="O153:O155"/>
    <mergeCell ref="P153:P155"/>
    <mergeCell ref="O171:O173"/>
    <mergeCell ref="P171:P173"/>
    <mergeCell ref="Q171:Q173"/>
    <mergeCell ref="A188:A191"/>
    <mergeCell ref="B188:Q188"/>
    <mergeCell ref="H189:H191"/>
    <mergeCell ref="I189:I191"/>
    <mergeCell ref="J189:J191"/>
    <mergeCell ref="K189:K191"/>
    <mergeCell ref="L189:L191"/>
    <mergeCell ref="M189:M191"/>
    <mergeCell ref="N189:N191"/>
    <mergeCell ref="O189:O191"/>
    <mergeCell ref="P189:P191"/>
    <mergeCell ref="Q189:Q191"/>
    <mergeCell ref="A206:A209"/>
    <mergeCell ref="B206:Q206"/>
    <mergeCell ref="H207:H209"/>
    <mergeCell ref="I207:I209"/>
    <mergeCell ref="J207:J209"/>
    <mergeCell ref="Q207:Q209"/>
    <mergeCell ref="A224:A227"/>
    <mergeCell ref="B224:Q224"/>
    <mergeCell ref="H225:H227"/>
    <mergeCell ref="I225:I227"/>
    <mergeCell ref="J225:J227"/>
    <mergeCell ref="K225:K227"/>
    <mergeCell ref="L225:L227"/>
    <mergeCell ref="M225:M227"/>
    <mergeCell ref="N225:N227"/>
    <mergeCell ref="K207:K209"/>
    <mergeCell ref="L207:L209"/>
    <mergeCell ref="M207:M209"/>
    <mergeCell ref="N207:N209"/>
    <mergeCell ref="O207:O209"/>
    <mergeCell ref="P207:P209"/>
    <mergeCell ref="O225:O227"/>
    <mergeCell ref="P225:P227"/>
    <mergeCell ref="Q225:Q227"/>
    <mergeCell ref="A243:A246"/>
    <mergeCell ref="B243:Q243"/>
    <mergeCell ref="H244:H246"/>
    <mergeCell ref="I244:I246"/>
    <mergeCell ref="J244:J246"/>
    <mergeCell ref="K244:K246"/>
    <mergeCell ref="L244:L246"/>
    <mergeCell ref="M244:M246"/>
    <mergeCell ref="N244:N246"/>
    <mergeCell ref="O244:O246"/>
    <mergeCell ref="P244:P246"/>
    <mergeCell ref="Q244:Q246"/>
    <mergeCell ref="A261:A264"/>
    <mergeCell ref="B261:Q261"/>
    <mergeCell ref="H262:H264"/>
    <mergeCell ref="I262:I264"/>
    <mergeCell ref="J262:J264"/>
    <mergeCell ref="Q262:Q264"/>
    <mergeCell ref="A279:A282"/>
    <mergeCell ref="B279:Q279"/>
    <mergeCell ref="H280:H282"/>
    <mergeCell ref="I280:I282"/>
    <mergeCell ref="J280:J282"/>
    <mergeCell ref="K280:K282"/>
    <mergeCell ref="L280:L282"/>
    <mergeCell ref="M280:M282"/>
    <mergeCell ref="N280:N282"/>
    <mergeCell ref="K262:K264"/>
    <mergeCell ref="L262:L264"/>
    <mergeCell ref="M262:M264"/>
    <mergeCell ref="N262:N264"/>
    <mergeCell ref="O262:O264"/>
    <mergeCell ref="P262:P264"/>
    <mergeCell ref="O280:O282"/>
    <mergeCell ref="P280:P282"/>
    <mergeCell ref="Q280:Q282"/>
    <mergeCell ref="A297:A300"/>
    <mergeCell ref="B297:Q297"/>
    <mergeCell ref="H298:H300"/>
    <mergeCell ref="I298:I300"/>
    <mergeCell ref="J298:J300"/>
    <mergeCell ref="K298:K300"/>
    <mergeCell ref="L298:L300"/>
    <mergeCell ref="M298:M300"/>
    <mergeCell ref="N298:N300"/>
    <mergeCell ref="O298:O300"/>
    <mergeCell ref="P298:P300"/>
    <mergeCell ref="Q298:Q300"/>
    <mergeCell ref="A315:A318"/>
    <mergeCell ref="B315:Q315"/>
    <mergeCell ref="H316:H318"/>
    <mergeCell ref="I316:I318"/>
    <mergeCell ref="J316:J318"/>
    <mergeCell ref="Q316:Q318"/>
    <mergeCell ref="A333:A336"/>
    <mergeCell ref="B333:Q333"/>
    <mergeCell ref="H334:H336"/>
    <mergeCell ref="I334:I336"/>
    <mergeCell ref="J334:J336"/>
    <mergeCell ref="K334:K336"/>
    <mergeCell ref="L334:L336"/>
    <mergeCell ref="M334:M336"/>
    <mergeCell ref="N334:N336"/>
    <mergeCell ref="K316:K318"/>
    <mergeCell ref="L316:L318"/>
    <mergeCell ref="M316:M318"/>
    <mergeCell ref="N316:N318"/>
    <mergeCell ref="O316:O318"/>
    <mergeCell ref="P316:P318"/>
    <mergeCell ref="O334:O336"/>
    <mergeCell ref="P334:P336"/>
    <mergeCell ref="Q334:Q336"/>
    <mergeCell ref="A352:A355"/>
    <mergeCell ref="B352:Q352"/>
    <mergeCell ref="H353:H355"/>
    <mergeCell ref="I353:I355"/>
    <mergeCell ref="J353:J355"/>
    <mergeCell ref="K353:K355"/>
    <mergeCell ref="L353:L355"/>
    <mergeCell ref="M353:M355"/>
    <mergeCell ref="N353:N355"/>
    <mergeCell ref="O353:O355"/>
    <mergeCell ref="P353:P355"/>
    <mergeCell ref="Q353:Q355"/>
    <mergeCell ref="A371:A374"/>
    <mergeCell ref="B371:Q371"/>
    <mergeCell ref="H372:H374"/>
    <mergeCell ref="I372:I374"/>
    <mergeCell ref="J372:J374"/>
    <mergeCell ref="Q372:Q374"/>
    <mergeCell ref="A389:A392"/>
    <mergeCell ref="B389:Q389"/>
    <mergeCell ref="H390:H392"/>
    <mergeCell ref="I390:I392"/>
    <mergeCell ref="J390:J392"/>
    <mergeCell ref="K390:K392"/>
    <mergeCell ref="L390:L392"/>
    <mergeCell ref="M390:M392"/>
    <mergeCell ref="N390:N392"/>
    <mergeCell ref="K372:K374"/>
    <mergeCell ref="L372:L374"/>
    <mergeCell ref="M372:M374"/>
    <mergeCell ref="N372:N374"/>
    <mergeCell ref="O372:O374"/>
    <mergeCell ref="P372:P374"/>
    <mergeCell ref="O390:O392"/>
    <mergeCell ref="P390:P392"/>
    <mergeCell ref="Q390:Q392"/>
    <mergeCell ref="A407:A410"/>
    <mergeCell ref="B407:Q407"/>
    <mergeCell ref="H408:H410"/>
    <mergeCell ref="I408:I410"/>
    <mergeCell ref="J408:J410"/>
    <mergeCell ref="K408:K410"/>
    <mergeCell ref="L408:L410"/>
    <mergeCell ref="M408:M410"/>
    <mergeCell ref="N408:N410"/>
    <mergeCell ref="O408:O410"/>
    <mergeCell ref="P408:P410"/>
    <mergeCell ref="Q408:Q410"/>
    <mergeCell ref="A426:A429"/>
    <mergeCell ref="B426:Q426"/>
    <mergeCell ref="H427:H429"/>
    <mergeCell ref="I427:I429"/>
    <mergeCell ref="J427:J429"/>
    <mergeCell ref="O446:O448"/>
    <mergeCell ref="P446:P448"/>
    <mergeCell ref="Q446:Q448"/>
    <mergeCell ref="Q427:Q429"/>
    <mergeCell ref="A445:A448"/>
    <mergeCell ref="B445:Q445"/>
    <mergeCell ref="H446:H448"/>
    <mergeCell ref="I446:I448"/>
    <mergeCell ref="J446:J448"/>
    <mergeCell ref="K446:K448"/>
    <mergeCell ref="L446:L448"/>
    <mergeCell ref="M446:M448"/>
    <mergeCell ref="N446:N448"/>
    <mergeCell ref="K427:K429"/>
    <mergeCell ref="L427:L429"/>
    <mergeCell ref="M427:M429"/>
    <mergeCell ref="N427:N429"/>
    <mergeCell ref="O427:O429"/>
    <mergeCell ref="P427:P42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Berechnung</vt:lpstr>
      <vt:lpstr>Kollektorwirkungsgrad</vt:lpstr>
      <vt:lpstr>flächenbzg Globalstrahlung kWh</vt:lpstr>
      <vt:lpstr>Lagefaktor 200m</vt:lpstr>
      <vt:lpstr>Lagefaktor 500m</vt:lpstr>
      <vt:lpstr>Lagefaktor 1000m</vt:lpstr>
      <vt:lpstr>Lagefaktor 1500m</vt:lpstr>
      <vt:lpstr>Lagefaktor 2000m</vt:lpstr>
      <vt:lpstr>flächebzg Globalstrahlung Wh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asdeh</dc:creator>
  <cp:lastModifiedBy>Beneder Michaela</cp:lastModifiedBy>
  <cp:lastPrinted>2019-01-30T09:20:19Z</cp:lastPrinted>
  <dcterms:created xsi:type="dcterms:W3CDTF">2017-03-22T13:25:04Z</dcterms:created>
  <dcterms:modified xsi:type="dcterms:W3CDTF">2019-02-04T07:39:31Z</dcterms:modified>
</cp:coreProperties>
</file>